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5C0F6447-32F4-4A3D-BD08-415F17D839C5}" xr6:coauthVersionLast="47" xr6:coauthVersionMax="47" xr10:uidLastSave="{00000000-0000-0000-0000-000000000000}"/>
  <bookViews>
    <workbookView xWindow="12934" yWindow="1003" windowWidth="17957" windowHeight="16791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5" l="1"/>
  <c r="E9" i="61"/>
  <c r="E50" i="59"/>
  <c r="H20" i="59"/>
  <c r="H15" i="59" l="1"/>
  <c r="E9" i="59"/>
  <c r="E46" i="59" l="1"/>
  <c r="C26" i="61" l="1"/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E167" i="59" s="1"/>
  <c r="C159" i="59"/>
  <c r="C155" i="59"/>
  <c r="C144" i="59"/>
  <c r="E155" i="59" l="1"/>
  <c r="C49" i="65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E9" i="62" s="1"/>
  <c r="C41" i="59"/>
  <c r="E41" i="59" s="1"/>
  <c r="C32" i="59"/>
  <c r="E32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5" i="61" l="1"/>
  <c r="C44" i="62"/>
  <c r="E21" i="62" s="1"/>
  <c r="C57" i="60"/>
  <c r="C66" i="62"/>
  <c r="C49" i="62" s="1"/>
  <c r="D66" i="62"/>
  <c r="D49" i="62" s="1"/>
  <c r="D145" i="62" s="1"/>
  <c r="C94" i="60"/>
  <c r="E94" i="60" s="1"/>
  <c r="C69" i="60"/>
  <c r="C145" i="62" l="1"/>
  <c r="E48" i="62"/>
  <c r="C148" i="59"/>
  <c r="E144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H110" i="59" s="1"/>
  <c r="C103" i="59"/>
  <c r="E98" i="59" s="1"/>
  <c r="C92" i="59"/>
  <c r="E92" i="59" s="1"/>
  <c r="C82" i="59"/>
  <c r="E76" i="59"/>
  <c r="D76" i="59"/>
  <c r="C76" i="59"/>
  <c r="E64" i="59"/>
  <c r="D64" i="59"/>
  <c r="C64" i="59"/>
  <c r="E56" i="59"/>
  <c r="D56" i="59"/>
  <c r="C56" i="59"/>
  <c r="F76" i="59" l="1"/>
  <c r="F56" i="59"/>
  <c r="E127" i="59"/>
  <c r="C31" i="64"/>
  <c r="C8" i="64"/>
  <c r="C16" i="63"/>
  <c r="C8" i="63"/>
  <c r="C21" i="63" l="1"/>
  <c r="C40" i="64"/>
  <c r="G14" i="59" l="1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  <c r="E9" i="60" s="1"/>
</calcChain>
</file>

<file path=xl/sharedStrings.xml><?xml version="1.0" encoding="utf-8"?>
<sst xmlns="http://schemas.openxmlformats.org/spreadsheetml/2006/main" count="860" uniqueCount="604">
  <si>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</si>
  <si>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</si>
  <si>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</si>
  <si>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</si>
  <si>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</si>
  <si>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</si>
  <si>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</si>
  <si>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</si>
  <si>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</si>
  <si>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</si>
  <si>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</si>
  <si>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</si>
  <si>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</si>
  <si>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</si>
  <si>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</si>
  <si>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</si>
  <si>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</si>
  <si>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</si>
  <si>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</si>
  <si>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</si>
  <si>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</si>
  <si>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</si>
  <si>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</si>
  <si>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</si>
  <si>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</si>
  <si>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</si>
  <si>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</si>
  <si>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</si>
  <si>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</si>
  <si>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</si>
  <si>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</si>
  <si>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</si>
  <si>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</si>
  <si>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</si>
  <si>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</si>
  <si>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</si>
  <si>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</si>
  <si>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</si>
  <si>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</si>
  <si>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</si>
  <si>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</si>
  <si>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</si>
  <si>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</si>
  <si>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</si>
  <si>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</si>
  <si>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</si>
  <si>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</si>
  <si>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</si>
  <si>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</si>
  <si>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</si>
  <si>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</si>
  <si>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</si>
  <si>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</si>
  <si>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</si>
  <si>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</si>
  <si>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</si>
  <si>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</si>
  <si>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</si>
  <si>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</si>
  <si>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</si>
  <si>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</si>
  <si>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</si>
  <si>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</si>
  <si>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</si>
  <si>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</si>
  <si>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</si>
  <si>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</si>
  <si>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</si>
  <si>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</si>
  <si>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</si>
  <si>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</si>
  <si>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</si>
  <si>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</si>
  <si>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</si>
  <si>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</si>
  <si>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</si>
  <si>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</si>
  <si>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</si>
  <si>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</si>
  <si>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</si>
  <si>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</si>
  <si>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</si>
  <si>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</si>
  <si>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</si>
  <si>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</si>
  <si>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</si>
  <si>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</si>
  <si>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</si>
  <si>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</si>
  <si>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</si>
  <si>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</si>
  <si>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</si>
  <si>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</si>
  <si>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</si>
  <si>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</si>
  <si>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</si>
  <si>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</si>
  <si>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</si>
  <si>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</si>
  <si>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</si>
  <si>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</si>
  <si>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</si>
  <si>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</si>
  <si>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</si>
  <si>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</si>
  <si>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</si>
  <si>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</si>
  <si>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</si>
  <si>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</si>
  <si>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</si>
  <si>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</si>
  <si>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</si>
  <si>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</si>
  <si>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</si>
  <si>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</si>
  <si>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</si>
  <si>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</si>
  <si>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</si>
  <si>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</si>
  <si>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</si>
  <si>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</si>
  <si>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</si>
  <si>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</si>
  <si>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</si>
  <si>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</si>
  <si>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</si>
  <si>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</si>
  <si>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</si>
  <si>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</si>
  <si>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</si>
  <si>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</si>
  <si>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</si>
  <si>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</si>
  <si>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</si>
  <si>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</si>
  <si>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</si>
  <si>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</si>
  <si>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</si>
  <si>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</si>
  <si>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</si>
  <si>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</si>
  <si>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</si>
  <si>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</si>
  <si>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</si>
  <si>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</si>
  <si>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</si>
  <si>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</si>
  <si>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</si>
  <si>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</si>
  <si>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</si>
  <si>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</si>
  <si>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</si>
  <si>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</si>
  <si>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</si>
  <si>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</si>
  <si>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</si>
  <si>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</si>
  <si>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</si>
  <si>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</si>
  <si>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</si>
  <si>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</si>
  <si>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</si>
  <si>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</si>
  <si>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</si>
  <si>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</si>
  <si>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</si>
  <si>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</si>
  <si>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</si>
  <si>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</si>
  <si>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</si>
  <si>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</si>
  <si>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</si>
  <si>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</si>
  <si>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</si>
  <si>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</si>
  <si>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</si>
  <si>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</si>
  <si>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</si>
  <si>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</si>
  <si>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</si>
  <si>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</si>
  <si>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</si>
  <si>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</si>
  <si>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</si>
  <si>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</si>
  <si>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</si>
  <si>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</si>
  <si>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</si>
  <si>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</si>
  <si>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</si>
  <si>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</si>
  <si>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</si>
  <si>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</si>
  <si>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</si>
  <si>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</si>
  <si>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</si>
  <si>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</si>
  <si>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</si>
  <si>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</si>
  <si>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</si>
  <si>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</si>
  <si>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</si>
  <si>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</si>
  <si>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</si>
  <si>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</si>
  <si>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</si>
  <si>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</si>
  <si>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</si>
  <si>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</si>
  <si>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</si>
  <si>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</si>
  <si>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</si>
  <si>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</si>
  <si>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</si>
  <si>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</si>
  <si>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</si>
  <si>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</si>
  <si>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</si>
  <si>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</si>
  <si>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</si>
  <si>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</si>
  <si>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</si>
  <si>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</si>
  <si>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</si>
  <si>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</si>
  <si>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</si>
  <si>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</si>
  <si>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</si>
  <si>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</si>
  <si>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</si>
  <si>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</si>
  <si>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</si>
  <si>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</si>
  <si>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</si>
  <si>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</si>
  <si>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</si>
  <si>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</si>
  <si>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</si>
  <si>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</si>
  <si>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</si>
  <si>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</si>
  <si>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</si>
  <si>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</si>
  <si>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</si>
  <si>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</si>
  <si>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</si>
  <si>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</si>
  <si>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</si>
  <si>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</si>
  <si>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</si>
  <si>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</si>
  <si>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</si>
  <si>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</si>
  <si>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</si>
  <si>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</si>
  <si>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</si>
  <si>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</si>
  <si>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</si>
  <si>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</si>
  <si>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</si>
  <si>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</si>
  <si>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</si>
  <si>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</si>
  <si>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</si>
  <si>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</si>
  <si>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</si>
  <si>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</si>
  <si>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</si>
  <si>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</si>
  <si>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</si>
  <si>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</si>
  <si>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</si>
  <si>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</si>
  <si>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</si>
  <si>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</si>
  <si>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</si>
  <si>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</si>
  <si>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</si>
  <si>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</si>
  <si>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</si>
  <si>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</si>
  <si>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</si>
  <si>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</si>
  <si>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</si>
  <si>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</si>
  <si>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</si>
  <si>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</si>
  <si>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</si>
  <si>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</si>
  <si>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</si>
  <si>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</si>
  <si>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</si>
  <si>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</si>
  <si>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</si>
  <si>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</si>
  <si>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</si>
  <si>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</si>
  <si>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</si>
  <si>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</si>
  <si>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</si>
  <si>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</si>
  <si>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</si>
  <si>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</si>
  <si>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</si>
  <si>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</si>
  <si>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</si>
  <si>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</si>
  <si>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</si>
  <si>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</si>
  <si>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</si>
  <si>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</si>
  <si>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</si>
  <si>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</si>
  <si>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</si>
  <si>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</si>
  <si>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</si>
  <si>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</si>
  <si>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</si>
  <si>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</si>
  <si>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</si>
  <si>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</si>
  <si>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</si>
  <si>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</si>
  <si>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</si>
  <si>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</si>
  <si>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</si>
  <si>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</si>
  <si>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</si>
  <si>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</si>
  <si>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</si>
  <si>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</si>
  <si>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</si>
  <si>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</si>
  <si>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</si>
  <si>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</si>
  <si>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</si>
  <si>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</si>
  <si>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</si>
  <si>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</si>
  <si>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</si>
  <si>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</si>
  <si>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</si>
  <si>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</si>
  <si>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</si>
  <si>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</si>
  <si>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</si>
  <si>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</si>
  <si>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</si>
  <si>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</si>
  <si>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</si>
  <si>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</si>
  <si>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</si>
  <si>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</si>
  <si>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</si>
  <si>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</si>
  <si>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</si>
  <si>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</si>
  <si>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</si>
  <si>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</si>
  <si>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</si>
  <si>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</si>
  <si>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</si>
  <si>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</si>
  <si>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</si>
  <si>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</si>
  <si>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</si>
  <si>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</si>
  <si>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</si>
  <si>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</si>
  <si>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</si>
  <si>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</si>
  <si>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</si>
  <si>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</si>
  <si>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</si>
  <si>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</si>
  <si>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</si>
  <si>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</si>
  <si>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</si>
  <si>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</si>
  <si>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</si>
  <si>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</si>
  <si>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</si>
  <si>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</si>
  <si>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</si>
  <si>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</si>
  <si>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</si>
  <si>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</si>
  <si>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</si>
  <si>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</si>
  <si>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</si>
  <si>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</si>
  <si>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</si>
  <si>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</si>
  <si>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</si>
  <si>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</si>
  <si>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</si>
  <si>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</si>
  <si>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</si>
  <si>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</si>
  <si>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</si>
  <si>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</si>
  <si>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</si>
  <si>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</si>
  <si>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</si>
  <si>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</si>
  <si>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</si>
  <si>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</si>
  <si>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</si>
  <si>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</si>
  <si>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</si>
  <si>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</si>
  <si>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</si>
  <si>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</si>
  <si>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</si>
  <si>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</si>
  <si>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</si>
  <si>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</si>
  <si>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</si>
  <si>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</si>
  <si>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</si>
  <si>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</si>
  <si>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</si>
  <si>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</si>
  <si>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</si>
  <si>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</si>
  <si>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</si>
  <si>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</si>
  <si>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</si>
  <si>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</si>
  <si>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</si>
  <si>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</si>
  <si>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</si>
  <si>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</si>
  <si>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</si>
  <si>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</si>
  <si>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</si>
  <si>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</si>
  <si>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</si>
  <si>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</si>
  <si>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</si>
  <si>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</si>
  <si>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</si>
  <si>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</si>
  <si>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</si>
  <si>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</si>
  <si>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</si>
  <si>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</si>
  <si>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</si>
  <si>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</si>
  <si>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</si>
  <si>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</si>
  <si>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</si>
  <si>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</si>
  <si>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</si>
  <si>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</si>
  <si>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</si>
  <si>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</si>
  <si>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</si>
  <si>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</si>
  <si>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</si>
  <si>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</si>
  <si>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</si>
  <si>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</si>
  <si>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</si>
  <si>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</si>
  <si>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</si>
  <si>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</si>
  <si>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</si>
  <si>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</si>
  <si>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</si>
  <si>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</si>
  <si>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</si>
  <si>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</si>
  <si>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</si>
  <si>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</si>
  <si>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</si>
  <si>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</si>
  <si>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</si>
  <si>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</si>
  <si>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</si>
  <si>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</si>
  <si>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</si>
  <si>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</si>
  <si>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</si>
  <si>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</si>
  <si>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</si>
  <si>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</si>
  <si>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</si>
  <si>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</si>
  <si>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</si>
  <si>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</si>
  <si>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</si>
  <si>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</si>
  <si>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</si>
  <si>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</si>
  <si>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</si>
  <si>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</si>
  <si>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</si>
  <si>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</si>
  <si>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</si>
  <si>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</si>
  <si>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</si>
  <si>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</si>
  <si>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</si>
  <si>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</si>
  <si>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</si>
  <si>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</si>
  <si>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</si>
  <si>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</si>
  <si>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</si>
  <si>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</si>
  <si>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</si>
  <si>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</si>
  <si>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</si>
  <si>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</si>
  <si>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</si>
  <si>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</si>
  <si>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</si>
  <si>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</si>
  <si>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</si>
  <si>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</si>
  <si>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</si>
  <si>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</si>
  <si>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</si>
  <si>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</si>
  <si>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</si>
  <si>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</si>
  <si>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</si>
  <si>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</si>
  <si>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</si>
  <si>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</si>
  <si>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</si>
  <si>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</si>
  <si>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</si>
  <si>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</si>
  <si>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</si>
  <si>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</si>
  <si>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</si>
  <si>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</si>
  <si>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</si>
  <si>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</si>
  <si>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</si>
  <si>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</si>
  <si>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</si>
  <si>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</si>
  <si>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</si>
  <si>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</si>
  <si>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</si>
  <si>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</si>
  <si>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</si>
  <si>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</si>
  <si>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</si>
  <si>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</si>
  <si>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</si>
  <si>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</si>
  <si>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</si>
  <si>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</si>
  <si>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</si>
  <si>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</si>
  <si>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</si>
  <si>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</si>
  <si>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</si>
  <si>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</si>
  <si>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</si>
  <si>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</si>
  <si>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</si>
  <si>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</si>
  <si>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</si>
  <si>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</si>
  <si>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</si>
  <si>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</si>
  <si>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</si>
  <si>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</si>
  <si>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</si>
  <si>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</si>
  <si>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</si>
  <si>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</si>
  <si>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</si>
  <si>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</si>
  <si>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</si>
  <si>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</si>
  <si>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</si>
  <si>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</si>
  <si>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</si>
  <si>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</si>
  <si>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</si>
  <si>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</si>
  <si>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</si>
  <si>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</si>
  <si>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</si>
  <si>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</si>
  <si>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</si>
  <si>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</si>
  <si>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</si>
  <si>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</si>
  <si>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</si>
  <si>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</si>
  <si>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</si>
  <si>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</si>
  <si>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</si>
  <si>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</si>
  <si>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</si>
  <si>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</si>
  <si>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30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</si>
</sst>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D14" sqref="D14"/>
    </sheetView>
  </sheetViews>
  <sheetFormatPr baseColWidth="10" defaultColWidth="12.921875" defaultRowHeight="10.3" x14ac:dyDescent="0.25"/>
  <cols>
    <col min="1" max="1" width="14.61328125" style="1" customWidth="1"/>
    <col min="2" max="2" width="73.921875" style="1" bestFit="1" customWidth="1"/>
    <col min="3" max="3" width="8" style="1" customWidth="1"/>
    <col min="4" max="16384" width="12.921875" style="1"/>
  </cols>
  <sheetData>
    <row r="1" spans="1:4" ht="16.3" customHeight="1" x14ac:dyDescent="0.25">
      <c r="A1" s="161" t="s">
        <v>602</v>
      </c>
      <c r="B1" s="162"/>
      <c r="C1" s="104" t="s">
        <v>495</v>
      </c>
      <c r="D1" s="105">
        <v>2025</v>
      </c>
    </row>
    <row r="2" spans="1:4" ht="16.3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3" customHeight="1" x14ac:dyDescent="0.25">
      <c r="A3" s="165" t="s">
        <v>603</v>
      </c>
      <c r="B3" s="166"/>
      <c r="C3" s="10" t="s">
        <v>497</v>
      </c>
      <c r="D3" s="107">
        <v>2</v>
      </c>
    </row>
    <row r="4" spans="1:4" ht="16.3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557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585</v>
      </c>
    </row>
    <row r="26" spans="1:2" x14ac:dyDescent="0.25">
      <c r="A26" s="35" t="s">
        <v>587</v>
      </c>
      <c r="B26" s="36" t="s">
        <v>588</v>
      </c>
    </row>
    <row r="27" spans="1:2" x14ac:dyDescent="0.25">
      <c r="A27" s="35" t="s">
        <v>586</v>
      </c>
      <c r="B27" s="36" t="s">
        <v>589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593</v>
      </c>
    </row>
    <row r="31" spans="1:2" x14ac:dyDescent="0.25">
      <c r="A31" s="35" t="s">
        <v>27</v>
      </c>
      <c r="B31" s="36" t="s">
        <v>594</v>
      </c>
    </row>
    <row r="32" spans="1:2" x14ac:dyDescent="0.25">
      <c r="A32" s="35" t="s">
        <v>38</v>
      </c>
      <c r="B32" s="36" t="s">
        <v>595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555</v>
      </c>
    </row>
    <row r="42" spans="1:2" x14ac:dyDescent="0.25">
      <c r="A42" s="4"/>
      <c r="B42" s="36" t="s">
        <v>556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E95" sqref="E95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1328125" style="14" customWidth="1"/>
    <col min="5" max="5" width="24.15234375" style="14" bestFit="1" customWidth="1"/>
    <col min="6" max="16384" width="9.07421875" style="14"/>
  </cols>
  <sheetData>
    <row r="1" spans="1:5" s="19" customFormat="1" ht="18.899999999999999" customHeight="1" x14ac:dyDescent="0.4">
      <c r="A1" s="164" t="s">
        <v>602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603</v>
      </c>
      <c r="B3" s="164"/>
      <c r="C3" s="164"/>
      <c r="D3" s="10" t="s">
        <v>500</v>
      </c>
      <c r="E3" s="18">
        <v>2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559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597</v>
      </c>
    </row>
    <row r="9" spans="1:5" x14ac:dyDescent="0.25">
      <c r="A9" s="109">
        <v>4000</v>
      </c>
      <c r="B9" s="108" t="s">
        <v>557</v>
      </c>
      <c r="C9" s="140">
        <f>SUM(C10+C57+C69)</f>
        <v>14795728.369999999</v>
      </c>
      <c r="D9" s="78"/>
      <c r="E9" s="39" t="str">
        <f>IF(OR(C9&lt;&gt;0,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,C45&lt;&gt;0,C46&lt;&gt;0,C47&lt;&gt;0,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0),"","SIN INFORMACIÓN QUE REVELAR")</f>
        <v/>
      </c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14795728.369999999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14795728.369999999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14795728.369999999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558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597</v>
      </c>
    </row>
    <row r="94" spans="1:5" x14ac:dyDescent="0.25">
      <c r="A94" s="111">
        <v>5000</v>
      </c>
      <c r="B94" s="108" t="s">
        <v>277</v>
      </c>
      <c r="C94" s="140">
        <f>C95+C123+C156+C166+C181+C210</f>
        <v>8920551.7599999979</v>
      </c>
      <c r="D94" s="112">
        <v>1</v>
      </c>
      <c r="E94" s="41" t="str">
        <f>IF(OR(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,C146&lt;&gt;0,C147&lt;&gt;0,C148&lt;&gt;0,C149&lt;&gt;0,C150&lt;&gt;0,C151&lt;&gt;0,C152&lt;&gt;0,C153&lt;&gt;0,C154&lt;&gt;0,C155&lt;&gt;0,C156&lt;&gt;0,C157&lt;&gt;0,C158&lt;&gt;0,C159&lt;&gt;0,C160&lt;&gt;0,C161&lt;&gt;0,C162&lt;&gt;0,C163&lt;&gt;0,C164&lt;&gt;0,C165&lt;&gt;0,C166&lt;&gt;0,C167&lt;&gt;0,C168&lt;&gt;0,C169&lt;&gt;0,C170&lt;&gt;0,C171&lt;&gt;0,C172&lt;&gt;0,C173&lt;&gt;0,C174&lt;&gt;0,C175&lt;&gt;0,C176&lt;&gt;0,C177&lt;&gt;0,C178&lt;&gt;0,C179&lt;&gt;0,C180&lt;&gt;0,C181&lt;&gt;0,C182&lt;&gt;0,C183&lt;&gt;0,C184&lt;&gt;0,C185&lt;&gt;0,C186&lt;&gt;0,C187&lt;&gt;0,C188&lt;&gt;0,C189&lt;&gt;0,C190&lt;&gt;0,C191&lt;&gt;0,C192&lt;&gt;0,C193&lt;&gt;0,C194&lt;&gt;0,C195&lt;&gt;0,C196&lt;&gt;0,C197&lt;&gt;0,C198&lt;&gt;0,C199&lt;&gt;0,C200&lt;&gt;0,C201&lt;&gt;0,C202&lt;&gt;0,C203&lt;&gt;0,C204&lt;&gt;0,C205&lt;&gt;0,C206&lt;&gt;0,C207&lt;&gt;0,C208&lt;&gt;0,C209&lt;&gt;0,C210&lt;&gt;0,C211&lt;&gt;0,C212&lt;&gt;0),"","SIN INFORMACIÓN QUE REVELAR")</f>
        <v/>
      </c>
    </row>
    <row r="95" spans="1:5" x14ac:dyDescent="0.25">
      <c r="A95" s="111">
        <v>5100</v>
      </c>
      <c r="B95" s="108" t="s">
        <v>278</v>
      </c>
      <c r="C95" s="140">
        <f>C96+C103+C113</f>
        <v>8920551.7599999979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3838367.13</v>
      </c>
      <c r="D96" s="112">
        <f t="shared" ref="D96:D159" si="0">C96/$C$94</f>
        <v>0.43028360052921222</v>
      </c>
      <c r="E96" s="41"/>
    </row>
    <row r="97" spans="1:5" x14ac:dyDescent="0.25">
      <c r="A97" s="43">
        <v>5111</v>
      </c>
      <c r="B97" s="41" t="s">
        <v>280</v>
      </c>
      <c r="C97" s="141">
        <v>2332746.7999999998</v>
      </c>
      <c r="D97" s="44">
        <f t="shared" si="0"/>
        <v>0.26150252392011236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390201.54</v>
      </c>
      <c r="D99" s="44">
        <f t="shared" si="0"/>
        <v>4.3741861546017204E-2</v>
      </c>
      <c r="E99" s="41"/>
    </row>
    <row r="100" spans="1:5" x14ac:dyDescent="0.25">
      <c r="A100" s="43">
        <v>5114</v>
      </c>
      <c r="B100" s="41" t="s">
        <v>283</v>
      </c>
      <c r="C100" s="141">
        <v>454203.35</v>
      </c>
      <c r="D100" s="44">
        <f t="shared" si="0"/>
        <v>5.0916508554623319E-2</v>
      </c>
      <c r="E100" s="41"/>
    </row>
    <row r="101" spans="1:5" x14ac:dyDescent="0.25">
      <c r="A101" s="43">
        <v>5115</v>
      </c>
      <c r="B101" s="41" t="s">
        <v>284</v>
      </c>
      <c r="C101" s="141">
        <v>661215.43999999994</v>
      </c>
      <c r="D101" s="44">
        <f t="shared" si="0"/>
        <v>7.4122706508459299E-2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151610.59</v>
      </c>
      <c r="D103" s="112">
        <f t="shared" si="0"/>
        <v>1.6995651623235471E-2</v>
      </c>
      <c r="E103" s="41"/>
    </row>
    <row r="104" spans="1:5" x14ac:dyDescent="0.25">
      <c r="A104" s="43">
        <v>5121</v>
      </c>
      <c r="B104" s="41" t="s">
        <v>287</v>
      </c>
      <c r="C104" s="141">
        <v>66904.81</v>
      </c>
      <c r="D104" s="44">
        <f t="shared" si="0"/>
        <v>7.5000753092429803E-3</v>
      </c>
      <c r="E104" s="41"/>
    </row>
    <row r="105" spans="1:5" x14ac:dyDescent="0.25">
      <c r="A105" s="43">
        <v>5122</v>
      </c>
      <c r="B105" s="41" t="s">
        <v>288</v>
      </c>
      <c r="C105" s="141">
        <v>56567.03</v>
      </c>
      <c r="D105" s="44">
        <f t="shared" si="0"/>
        <v>6.3412030468393372E-3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0</v>
      </c>
      <c r="D108" s="44">
        <f t="shared" si="0"/>
        <v>0</v>
      </c>
      <c r="E108" s="41"/>
    </row>
    <row r="109" spans="1:5" x14ac:dyDescent="0.25">
      <c r="A109" s="43">
        <v>5126</v>
      </c>
      <c r="B109" s="41" t="s">
        <v>292</v>
      </c>
      <c r="C109" s="141">
        <v>18093.759999999998</v>
      </c>
      <c r="D109" s="44">
        <f t="shared" si="0"/>
        <v>2.0283229655292086E-3</v>
      </c>
      <c r="E109" s="41"/>
    </row>
    <row r="110" spans="1:5" x14ac:dyDescent="0.25">
      <c r="A110" s="43">
        <v>5127</v>
      </c>
      <c r="B110" s="41" t="s">
        <v>293</v>
      </c>
      <c r="C110" s="141">
        <v>519.99</v>
      </c>
      <c r="D110" s="44">
        <f t="shared" si="0"/>
        <v>5.8291237357273079E-5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9525</v>
      </c>
      <c r="D112" s="44">
        <f t="shared" si="0"/>
        <v>1.0677590642666707E-3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4930574.0399999991</v>
      </c>
      <c r="D113" s="112">
        <f t="shared" si="0"/>
        <v>0.55272074784755243</v>
      </c>
      <c r="E113" s="41"/>
    </row>
    <row r="114" spans="1:5" x14ac:dyDescent="0.25">
      <c r="A114" s="43">
        <v>5131</v>
      </c>
      <c r="B114" s="41" t="s">
        <v>297</v>
      </c>
      <c r="C114" s="141">
        <v>175361.82</v>
      </c>
      <c r="D114" s="44">
        <f t="shared" si="0"/>
        <v>1.9658180874677203E-2</v>
      </c>
      <c r="E114" s="41"/>
    </row>
    <row r="115" spans="1:5" x14ac:dyDescent="0.25">
      <c r="A115" s="43">
        <v>5132</v>
      </c>
      <c r="B115" s="41" t="s">
        <v>298</v>
      </c>
      <c r="C115" s="141">
        <v>198616.2</v>
      </c>
      <c r="D115" s="44">
        <f t="shared" si="0"/>
        <v>2.2265012898708865E-2</v>
      </c>
      <c r="E115" s="41"/>
    </row>
    <row r="116" spans="1:5" x14ac:dyDescent="0.25">
      <c r="A116" s="43">
        <v>5133</v>
      </c>
      <c r="B116" s="41" t="s">
        <v>299</v>
      </c>
      <c r="C116" s="141">
        <v>4388967.18</v>
      </c>
      <c r="D116" s="44">
        <f t="shared" si="0"/>
        <v>0.49200624558676409</v>
      </c>
      <c r="E116" s="41"/>
    </row>
    <row r="117" spans="1:5" x14ac:dyDescent="0.25">
      <c r="A117" s="43">
        <v>5134</v>
      </c>
      <c r="B117" s="41" t="s">
        <v>300</v>
      </c>
      <c r="C117" s="141">
        <v>14880.89</v>
      </c>
      <c r="D117" s="44">
        <f t="shared" si="0"/>
        <v>1.6681580243417592E-3</v>
      </c>
      <c r="E117" s="41"/>
    </row>
    <row r="118" spans="1:5" x14ac:dyDescent="0.25">
      <c r="A118" s="43">
        <v>5135</v>
      </c>
      <c r="B118" s="41" t="s">
        <v>301</v>
      </c>
      <c r="C118" s="141">
        <v>22398.2</v>
      </c>
      <c r="D118" s="44">
        <f t="shared" si="0"/>
        <v>2.5108536559850648E-3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29101.75</v>
      </c>
      <c r="D120" s="44">
        <f t="shared" si="0"/>
        <v>3.2623262308160194E-3</v>
      </c>
      <c r="E120" s="41"/>
    </row>
    <row r="121" spans="1:5" x14ac:dyDescent="0.25">
      <c r="A121" s="43">
        <v>5138</v>
      </c>
      <c r="B121" s="41" t="s">
        <v>304</v>
      </c>
      <c r="C121" s="141">
        <v>0</v>
      </c>
      <c r="D121" s="44">
        <f t="shared" si="0"/>
        <v>0</v>
      </c>
      <c r="E121" s="41"/>
    </row>
    <row r="122" spans="1:5" x14ac:dyDescent="0.25">
      <c r="A122" s="43">
        <v>5139</v>
      </c>
      <c r="B122" s="41" t="s">
        <v>305</v>
      </c>
      <c r="C122" s="141">
        <v>101248</v>
      </c>
      <c r="D122" s="44">
        <f t="shared" si="0"/>
        <v>1.1349970576259515E-2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133" zoomScale="60" zoomScaleNormal="100" workbookViewId="0">
      <selection activeCell="J158" sqref="J158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53.921875" style="14" bestFit="1" customWidth="1"/>
    <col min="7" max="7" width="16.61328125" style="14" customWidth="1"/>
    <col min="8" max="8" width="26" style="14" customWidth="1"/>
    <col min="9" max="9" width="27.07421875" style="14" customWidth="1"/>
    <col min="10" max="10" width="22.15234375" style="14" customWidth="1"/>
    <col min="11" max="16384" width="9.07421875" style="14"/>
  </cols>
  <sheetData>
    <row r="1" spans="1:8" s="11" customFormat="1" ht="18.899999999999999" customHeight="1" x14ac:dyDescent="0.4">
      <c r="A1" s="170" t="s">
        <v>602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603</v>
      </c>
      <c r="B3" s="171"/>
      <c r="C3" s="171"/>
      <c r="D3" s="171"/>
      <c r="E3" s="171"/>
      <c r="F3" s="171"/>
      <c r="G3" s="10" t="s">
        <v>500</v>
      </c>
      <c r="H3" s="18">
        <v>2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  <c r="E9" s="14" t="str">
        <f>+IF(OR(C9&lt;&gt;0,C10&lt;&gt;0,C11&lt;&gt;0),"","SIN INFORMACIÓN QUE REVELAR")</f>
        <v>SIN INFORMACIÓN QUE REVELAR</v>
      </c>
    </row>
    <row r="10" spans="1:8" x14ac:dyDescent="0.25">
      <c r="A10" s="16">
        <v>1115</v>
      </c>
      <c r="B10" s="14" t="s">
        <v>118</v>
      </c>
      <c r="C10" s="143">
        <v>0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f>F14-1</f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  <c r="H15" s="14" t="str">
        <f>+IF(OR(C15&lt;&gt;0,C16&lt;&gt;0),"","SIN INFORMACIÓN QUE REVELAR")</f>
        <v/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748</v>
      </c>
      <c r="D20" s="143">
        <v>748</v>
      </c>
      <c r="E20" s="143">
        <v>0</v>
      </c>
      <c r="F20" s="143">
        <v>0</v>
      </c>
      <c r="G20" s="143">
        <v>0</v>
      </c>
      <c r="H20" s="14" t="str">
        <f>IF(OR(C20&lt;&gt;0, C21&lt;&gt;0, C22&lt;&gt;0, C23&lt;&gt;0, C24&lt;&gt;0, C25&lt;&gt;0, C26&lt;&gt;0, C27&lt;&gt;0, C28&lt;&gt;0), "", "SIN INFORMACIÓN QUE REVELAR")</f>
        <v/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  <c r="E32" s="14" t="str">
        <f>IF(OR(C32&lt;&gt;0, C33&lt;&gt;0, C34&lt;&gt;0, C35&lt;&gt;0, C36&lt;&gt;0, C37&lt;&gt;0), "", "SIN INFORMACIÓN QUE REVELAR")</f>
        <v>SIN INFORMACIÓN QUE REVELAR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  <c r="E41" s="14" t="str">
        <f>+IF(OR(C41&lt;&gt;0,C42&lt;&gt;0),"","SIN INFORMACIÓN QUE REVELAR")</f>
        <v>SIN INFORMACIÓN QUE REVELAR</v>
      </c>
    </row>
    <row r="42" spans="1:8" x14ac:dyDescent="0.25">
      <c r="A42" s="16">
        <v>1151</v>
      </c>
      <c r="B42" s="14" t="s">
        <v>145</v>
      </c>
      <c r="C42" s="143">
        <v>0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IF(OR(C46&lt;&gt;0),"","SIN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  <c r="E50" s="14" t="str">
        <f>+IF(OR(C50&lt;&gt;0,C51&lt;&gt;0,C52&lt;&gt;0),"","SIN INFORMACIÓN QUE REVELAR")</f>
        <v>SIN INFORMACIÓN QUE REVELAR</v>
      </c>
    </row>
    <row r="51" spans="1:10" x14ac:dyDescent="0.25">
      <c r="A51" s="16">
        <v>1212</v>
      </c>
      <c r="B51" s="14" t="s">
        <v>560</v>
      </c>
      <c r="C51" s="143">
        <v>0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561</v>
      </c>
      <c r="G55" s="15" t="s">
        <v>562</v>
      </c>
      <c r="H55" s="15" t="s">
        <v>100</v>
      </c>
      <c r="I55" s="15" t="s">
        <v>563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  <c r="F56" s="14" t="str">
        <f>+IF(OR(C56&lt;&gt;0,C57&lt;&gt;0,C58&lt;&gt;0,C59&lt;&gt;0,C60&lt;&gt;0,C61&lt;&gt;0,C62&lt;&gt;0,C63&lt;&gt;0,C64&lt;&gt;0,C65&lt;&gt;0,C66&lt;&gt;0,C67&lt;&gt;0,C68&lt;&gt;0,C69&lt;&gt;0,C70&lt;&gt;0,C71&lt;&gt;0,C72&lt;&gt;0),"","SIN INFORMACIÓN QUE REVELAR")</f>
        <v/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3841450.9099999992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2469472.96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20750.009999999998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588795.22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0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762432.72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564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  <c r="F76" s="14" t="str">
        <f>IF(OR(C76&lt;&gt;0,C77&lt;&gt;0,C78&lt;&gt;0,C79&lt;&gt;0,C80&lt;&gt;0,C81&lt;&gt;0,C82&lt;&gt;0,C83&lt;&gt;0,C84&lt;&gt;0,C85&lt;&gt;0,C86&lt;&gt;0,C87&lt;&gt;0,C88&lt;&gt;0),"","SIN INFORMACIÓN QUE REVELAR")</f>
        <v/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  <c r="E92" s="14" t="str">
        <f>IF(OR(C92&lt;&gt;0,C93&lt;&gt;0,C94&lt;&gt;0),"","SIN INFORMACIÓN QUE REVELAR")</f>
        <v>SIN INFORMACIÓN QUE REVELAR</v>
      </c>
    </row>
    <row r="93" spans="1:8" x14ac:dyDescent="0.25">
      <c r="A93" s="16">
        <v>1161</v>
      </c>
      <c r="B93" s="14" t="s">
        <v>182</v>
      </c>
      <c r="C93" s="143">
        <v>0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565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  <c r="E98" s="14" t="str">
        <f>IF(OR(C98&lt;&gt;0,C99&lt;&gt;0,C100&lt;&gt;0,C101&lt;&gt;0,C102&lt;&gt;0,C103&lt;&gt;0,C104&lt;&gt;0,C105&lt;&gt;0,C106&lt;&gt;0),"","SIN INFORMACIÓN QUE REVELAR")</f>
        <v>SIN INFORMACIÓN QUE REVELAR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584</v>
      </c>
    </row>
    <row r="110" spans="1:8" x14ac:dyDescent="0.25">
      <c r="A110" s="16">
        <v>2110</v>
      </c>
      <c r="B110" s="14" t="s">
        <v>189</v>
      </c>
      <c r="C110" s="143">
        <f>SUM(C111:C119)</f>
        <v>146294.03999999998</v>
      </c>
      <c r="D110" s="143">
        <f>SUM(D111:D119)</f>
        <v>146294.03999999998</v>
      </c>
      <c r="E110" s="143">
        <f>SUM(E111:E119)</f>
        <v>0</v>
      </c>
      <c r="F110" s="143">
        <f>SUM(F111:F119)</f>
        <v>0</v>
      </c>
      <c r="G110" s="143">
        <f>SUM(G111:G119)</f>
        <v>0</v>
      </c>
      <c r="H110" s="14" t="str">
        <f>IF(OR(C110&lt;&gt;0,C111&lt;&gt;0,C112&lt;&gt;0,C113&lt;&gt;0,C114&lt;&gt;0,C115&lt;&gt;0,C116&lt;&gt;0,C117&lt;&gt;0,C118&lt;&gt;0,C119&lt;&gt;0,C120&lt;&gt;0,C121&lt;&gt;0,C122&lt;&gt;0,C123&lt;&gt;0),"","SIN INFORMACIÓN QUE REVELAR")</f>
        <v/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4999.6899999999996</v>
      </c>
      <c r="D112" s="143">
        <f t="shared" ref="D112:D119" si="1">C112</f>
        <v>4999.6899999999996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141268.57999999999</v>
      </c>
      <c r="D117" s="143">
        <f t="shared" si="1"/>
        <v>141268.57999999999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  <c r="E127" s="14" t="str">
        <f>IF(OR(C127&lt;&gt;0,C128&lt;&gt;0,C129&lt;&gt;0,C130&lt;&gt;0,C131&lt;&gt;0,C132&lt;&gt;0,C133&lt;&gt;0,C134&lt;&gt;0,C135&lt;&gt;0,C136&lt;&gt;0,C137&lt;&gt;0,C138&lt;&gt;0,C139&lt;&gt;0,C140&lt;&gt;0),"","SIN INFORMACIÓN QUE REVELAR")</f>
        <v>SIN INFORMACIÓN QUE REVELAR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566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567</v>
      </c>
      <c r="C144" s="143">
        <f>SUM(C145:C147)</f>
        <v>0</v>
      </c>
      <c r="E144" s="14" t="str">
        <f>IF(OR(C144&lt;&gt;0,C145&lt;&gt;0,C146&lt;&gt;0,C147&lt;&gt;0,C148&lt;&gt;0,C149&lt;&gt;0,C150&lt;&gt;0,C151&lt;&gt;0),"","SIN INFORMACIÓN QUE REVELAR")</f>
        <v>SIN INFORMACIÓN QUE REVELAR</v>
      </c>
    </row>
    <row r="145" spans="1:5" x14ac:dyDescent="0.25">
      <c r="A145" s="16">
        <v>2151</v>
      </c>
      <c r="B145" s="14" t="s">
        <v>568</v>
      </c>
      <c r="C145" s="143">
        <v>0</v>
      </c>
    </row>
    <row r="146" spans="1:5" x14ac:dyDescent="0.25">
      <c r="A146" s="16">
        <v>2152</v>
      </c>
      <c r="B146" s="14" t="s">
        <v>569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570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571</v>
      </c>
      <c r="C155" s="145">
        <f>SUM(C156:C158)</f>
        <v>390201.54</v>
      </c>
      <c r="D155" s="117"/>
      <c r="E155" s="117" t="str">
        <f>IF(OR(C155&lt;&gt;0,C156&lt;&gt;0,C157&lt;&gt;0,C158&lt;&gt;0,C159&lt;&gt;0,C160&lt;&gt;0,C161&lt;&gt;0,C162&lt;&gt;0,C163&lt;&gt;0),"","SIN INFORMACIÓN QUE REVELAR")</f>
        <v/>
      </c>
    </row>
    <row r="156" spans="1:5" x14ac:dyDescent="0.25">
      <c r="A156" s="116">
        <v>2171</v>
      </c>
      <c r="B156" s="117" t="s">
        <v>572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573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574</v>
      </c>
      <c r="C158" s="145">
        <v>390201.54</v>
      </c>
      <c r="D158" s="117"/>
      <c r="E158" s="117"/>
    </row>
    <row r="159" spans="1:5" x14ac:dyDescent="0.25">
      <c r="A159" s="116">
        <v>2260</v>
      </c>
      <c r="B159" s="117" t="s">
        <v>575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576</v>
      </c>
      <c r="C160" s="145">
        <v>0</v>
      </c>
      <c r="D160" s="117"/>
    </row>
    <row r="161" spans="1:5" x14ac:dyDescent="0.25">
      <c r="A161" s="116">
        <v>2262</v>
      </c>
      <c r="B161" s="117" t="s">
        <v>577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578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579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580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581</v>
      </c>
      <c r="C167" s="145">
        <f>SUM(C168:C170)</f>
        <v>0</v>
      </c>
      <c r="D167" s="117"/>
      <c r="E167" s="117" t="str">
        <f>IF(OR(C167&lt;&gt;0,C168&lt;&gt;0,C169&lt;&gt;0,C170&lt;&gt;0),"","SIN INFORMACIÓN QUE REVELAR")</f>
        <v>SIN INFORMACIÓN QUE REVELAR</v>
      </c>
    </row>
    <row r="168" spans="1:5" x14ac:dyDescent="0.25">
      <c r="A168" s="116">
        <v>2191</v>
      </c>
      <c r="B168" s="117" t="s">
        <v>582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583</v>
      </c>
      <c r="C169" s="145">
        <v>0</v>
      </c>
      <c r="D169" s="117"/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topLeftCell="A11" workbookViewId="0">
      <selection activeCell="E16" sqref="E16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921875" style="22" customWidth="1"/>
    <col min="4" max="4" width="16.61328125" style="22" customWidth="1"/>
    <col min="5" max="5" width="24.15234375" style="22" bestFit="1" customWidth="1"/>
    <col min="6" max="16384" width="9.07421875" style="22"/>
  </cols>
  <sheetData>
    <row r="1" spans="1:5" ht="18.899999999999999" customHeight="1" x14ac:dyDescent="0.25">
      <c r="A1" s="172" t="s">
        <v>602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603</v>
      </c>
      <c r="B3" s="172"/>
      <c r="C3" s="172"/>
      <c r="D3" s="20" t="s">
        <v>500</v>
      </c>
      <c r="E3" s="21">
        <v>2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  <c r="E9" s="22" t="str">
        <f>IF(OR(C9&lt;&gt;0,C10&lt;&gt;0,C11&lt;&gt;0),"","SIN INFORMACIÓN QUE REVELAR")</f>
        <v/>
      </c>
    </row>
    <row r="10" spans="1:5" x14ac:dyDescent="0.25">
      <c r="A10" s="26">
        <v>3120</v>
      </c>
      <c r="B10" s="22" t="s">
        <v>384</v>
      </c>
      <c r="C10" s="146">
        <v>75000</v>
      </c>
      <c r="E10" s="14"/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5875176.6100000003</v>
      </c>
      <c r="E15" s="22" t="str">
        <f>IF(OR(C15&lt;&gt;0,C16&lt;&gt;0,C17&lt;&gt;0,C18&lt;&gt;0,C19&lt;&gt;0,C20&lt;&gt;0,C21&lt;&gt;0,C22&lt;&gt;0,C23&lt;&gt;0,C24&lt;&gt;0,C25&lt;&gt;0,C26&lt;&gt;0,C27&lt;&gt;0,C28&lt;&gt;0,C29&lt;&gt;0),"","SIN INFORMACIÓN QUE REVELAR")</f>
        <v/>
      </c>
    </row>
    <row r="16" spans="1:5" x14ac:dyDescent="0.25">
      <c r="A16" s="26">
        <v>3220</v>
      </c>
      <c r="B16" s="22" t="s">
        <v>388</v>
      </c>
      <c r="C16" s="146">
        <v>9305839.0299999993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/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601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topLeftCell="A31" zoomScaleNormal="100" workbookViewId="0">
      <selection activeCell="E49" sqref="E49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828125" style="22" bestFit="1" customWidth="1"/>
    <col min="4" max="4" width="16.4609375" style="22" bestFit="1" customWidth="1"/>
    <col min="5" max="5" width="24.15234375" style="22" bestFit="1" customWidth="1"/>
    <col min="6" max="16384" width="9.07421875" style="22"/>
  </cols>
  <sheetData>
    <row r="1" spans="1:5" s="28" customFormat="1" ht="18.899999999999999" customHeight="1" x14ac:dyDescent="0.4">
      <c r="A1" s="172" t="s">
        <v>602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603</v>
      </c>
      <c r="B3" s="172"/>
      <c r="C3" s="172"/>
      <c r="D3" s="20" t="s">
        <v>500</v>
      </c>
      <c r="E3" s="21">
        <v>2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590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  <c r="E9" s="22" t="str">
        <f>IF(OR(C9&lt;&gt;0,C10&lt;&gt;0,C11&lt;&gt;0,C12&lt;&gt;0,C13&lt;&gt;0,C14&lt;&gt;0,C15&lt;&gt;0,C16&lt;&gt;0),"","SIN INFORMACIÓN QUE REVELAR")</f>
        <v/>
      </c>
    </row>
    <row r="10" spans="1:5" x14ac:dyDescent="0.25">
      <c r="A10" s="26">
        <v>1112</v>
      </c>
      <c r="B10" s="22" t="s">
        <v>402</v>
      </c>
      <c r="C10" s="146">
        <v>10560840.59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10560840.59</v>
      </c>
      <c r="D16" s="147">
        <f>SUM(D9:D15)</f>
        <v>8480863.8000000007</v>
      </c>
    </row>
    <row r="19" spans="1:5" x14ac:dyDescent="0.25">
      <c r="A19" s="24" t="s">
        <v>591</v>
      </c>
      <c r="B19" s="24"/>
      <c r="C19" s="24"/>
      <c r="D19" s="24"/>
    </row>
    <row r="20" spans="1:5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5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  <c r="E21" s="22" t="str">
        <f>IF(OR(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0),"","SIN INFORMACIÓN QUE REVELAR")</f>
        <v>SIN INFORMACIÓN QUE REVELAR</v>
      </c>
    </row>
    <row r="22" spans="1:5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5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5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5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5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5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5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5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5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5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5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592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5875176.6100000003</v>
      </c>
      <c r="D48" s="147">
        <v>7579026.6399999997</v>
      </c>
      <c r="E48" s="22" t="str">
        <f>IF(OR(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,C91&lt;&gt;0,C92&lt;&gt;0,C93&lt;&gt;0,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0),"","SIN INFORMACIÓN QUE REVELAR")</f>
        <v/>
      </c>
    </row>
    <row r="49" spans="1:4" x14ac:dyDescent="0.25">
      <c r="A49" s="26"/>
      <c r="B49" s="82" t="s">
        <v>510</v>
      </c>
      <c r="C49" s="147">
        <f>C54+C66+C94+C97+C50</f>
        <v>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540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26"/>
      <c r="B103" s="82" t="s">
        <v>528</v>
      </c>
      <c r="C103" s="147">
        <f>+C104</f>
        <v>0</v>
      </c>
      <c r="D103" s="147">
        <f>+D104</f>
        <v>0</v>
      </c>
    </row>
    <row r="104" spans="1:4" x14ac:dyDescent="0.25">
      <c r="A104" s="96">
        <v>3100</v>
      </c>
      <c r="B104" s="100" t="s">
        <v>541</v>
      </c>
      <c r="C104" s="153">
        <f>SUM(C105:C108)</f>
        <v>0</v>
      </c>
      <c r="D104" s="153">
        <f>SUM(D105:D108)</f>
        <v>0</v>
      </c>
    </row>
    <row r="105" spans="1:4" x14ac:dyDescent="0.25">
      <c r="A105" s="98"/>
      <c r="B105" s="101" t="s">
        <v>542</v>
      </c>
      <c r="C105" s="154">
        <v>0</v>
      </c>
      <c r="D105" s="154">
        <v>0</v>
      </c>
    </row>
    <row r="106" spans="1:4" x14ac:dyDescent="0.25">
      <c r="A106" s="98"/>
      <c r="B106" s="101" t="s">
        <v>543</v>
      </c>
      <c r="C106" s="154">
        <v>0</v>
      </c>
      <c r="D106" s="154">
        <v>0</v>
      </c>
    </row>
    <row r="107" spans="1:4" x14ac:dyDescent="0.25">
      <c r="A107" s="98"/>
      <c r="B107" s="101" t="s">
        <v>544</v>
      </c>
      <c r="C107" s="154">
        <v>0</v>
      </c>
      <c r="D107" s="154">
        <v>0</v>
      </c>
    </row>
    <row r="108" spans="1:4" x14ac:dyDescent="0.25">
      <c r="A108" s="98"/>
      <c r="B108" s="101" t="s">
        <v>545</v>
      </c>
      <c r="C108" s="154">
        <v>0</v>
      </c>
      <c r="D108" s="154">
        <v>0</v>
      </c>
    </row>
    <row r="109" spans="1:4" x14ac:dyDescent="0.25">
      <c r="A109" s="98"/>
      <c r="B109" s="102" t="s">
        <v>546</v>
      </c>
      <c r="C109" s="150">
        <f>+C110</f>
        <v>0</v>
      </c>
      <c r="D109" s="150">
        <f>+D110</f>
        <v>0</v>
      </c>
    </row>
    <row r="110" spans="1:4" x14ac:dyDescent="0.25">
      <c r="A110" s="96">
        <v>1270</v>
      </c>
      <c r="B110" s="97" t="s">
        <v>173</v>
      </c>
      <c r="C110" s="153">
        <f>+C111</f>
        <v>0</v>
      </c>
      <c r="D110" s="153">
        <f>+D111</f>
        <v>0</v>
      </c>
    </row>
    <row r="111" spans="1:4" x14ac:dyDescent="0.25">
      <c r="A111" s="98">
        <v>1273</v>
      </c>
      <c r="B111" s="99" t="s">
        <v>547</v>
      </c>
      <c r="C111" s="154">
        <v>0</v>
      </c>
      <c r="D111" s="154">
        <v>0</v>
      </c>
    </row>
    <row r="112" spans="1:4" x14ac:dyDescent="0.25">
      <c r="A112" s="98"/>
      <c r="B112" s="102" t="s">
        <v>548</v>
      </c>
      <c r="C112" s="150">
        <f>+C113+C135</f>
        <v>0</v>
      </c>
      <c r="D112" s="150">
        <f>+D113+D135</f>
        <v>0</v>
      </c>
    </row>
    <row r="113" spans="1:4" x14ac:dyDescent="0.25">
      <c r="A113" s="96">
        <v>4300</v>
      </c>
      <c r="B113" s="100" t="s">
        <v>596</v>
      </c>
      <c r="C113" s="153">
        <f>C127+C114+C117+C123+C125</f>
        <v>0</v>
      </c>
      <c r="D113" s="155">
        <f>D127+D114+D117+D123+D125</f>
        <v>0</v>
      </c>
    </row>
    <row r="114" spans="1:4" x14ac:dyDescent="0.25">
      <c r="A114" s="96">
        <v>4310</v>
      </c>
      <c r="B114" s="100" t="s">
        <v>261</v>
      </c>
      <c r="C114" s="153">
        <f>SUM(C115:C116)</f>
        <v>0</v>
      </c>
      <c r="D114" s="153">
        <f>SUM(D115:D116)</f>
        <v>0</v>
      </c>
    </row>
    <row r="115" spans="1:4" x14ac:dyDescent="0.25">
      <c r="A115" s="98">
        <v>4311</v>
      </c>
      <c r="B115" s="101" t="s">
        <v>430</v>
      </c>
      <c r="C115" s="154">
        <v>0</v>
      </c>
      <c r="D115" s="156">
        <v>0</v>
      </c>
    </row>
    <row r="116" spans="1:4" x14ac:dyDescent="0.25">
      <c r="A116" s="98">
        <v>4319</v>
      </c>
      <c r="B116" s="101" t="s">
        <v>262</v>
      </c>
      <c r="C116" s="154">
        <v>0</v>
      </c>
      <c r="D116" s="156">
        <v>0</v>
      </c>
    </row>
    <row r="117" spans="1:4" x14ac:dyDescent="0.25">
      <c r="A117" s="96">
        <v>4320</v>
      </c>
      <c r="B117" s="100" t="s">
        <v>263</v>
      </c>
      <c r="C117" s="153">
        <f>SUM(C118:C122)</f>
        <v>0</v>
      </c>
      <c r="D117" s="153">
        <f>SUM(D118:D122)</f>
        <v>0</v>
      </c>
    </row>
    <row r="118" spans="1:4" x14ac:dyDescent="0.25">
      <c r="A118" s="98">
        <v>4321</v>
      </c>
      <c r="B118" s="101" t="s">
        <v>264</v>
      </c>
      <c r="C118" s="154">
        <v>0</v>
      </c>
      <c r="D118" s="156">
        <v>0</v>
      </c>
    </row>
    <row r="119" spans="1:4" x14ac:dyDescent="0.25">
      <c r="A119" s="98">
        <v>4322</v>
      </c>
      <c r="B119" s="101" t="s">
        <v>265</v>
      </c>
      <c r="C119" s="154">
        <v>0</v>
      </c>
      <c r="D119" s="156">
        <v>0</v>
      </c>
    </row>
    <row r="120" spans="1:4" x14ac:dyDescent="0.25">
      <c r="A120" s="98">
        <v>4323</v>
      </c>
      <c r="B120" s="101" t="s">
        <v>266</v>
      </c>
      <c r="C120" s="154">
        <v>0</v>
      </c>
      <c r="D120" s="156">
        <v>0</v>
      </c>
    </row>
    <row r="121" spans="1:4" x14ac:dyDescent="0.25">
      <c r="A121" s="98">
        <v>4324</v>
      </c>
      <c r="B121" s="101" t="s">
        <v>267</v>
      </c>
      <c r="C121" s="154">
        <v>0</v>
      </c>
      <c r="D121" s="156">
        <v>0</v>
      </c>
    </row>
    <row r="122" spans="1:4" x14ac:dyDescent="0.25">
      <c r="A122" s="98">
        <v>4325</v>
      </c>
      <c r="B122" s="101" t="s">
        <v>268</v>
      </c>
      <c r="C122" s="154">
        <v>0</v>
      </c>
      <c r="D122" s="156">
        <v>0</v>
      </c>
    </row>
    <row r="123" spans="1:4" x14ac:dyDescent="0.25">
      <c r="A123" s="96">
        <v>4330</v>
      </c>
      <c r="B123" s="100" t="s">
        <v>269</v>
      </c>
      <c r="C123" s="153">
        <f>C124</f>
        <v>0</v>
      </c>
      <c r="D123" s="153">
        <f>D124</f>
        <v>0</v>
      </c>
    </row>
    <row r="124" spans="1:4" x14ac:dyDescent="0.25">
      <c r="A124" s="98">
        <v>4331</v>
      </c>
      <c r="B124" s="101" t="s">
        <v>269</v>
      </c>
      <c r="C124" s="154">
        <v>0</v>
      </c>
      <c r="D124" s="156">
        <v>0</v>
      </c>
    </row>
    <row r="125" spans="1:4" x14ac:dyDescent="0.25">
      <c r="A125" s="96">
        <v>4340</v>
      </c>
      <c r="B125" s="100" t="s">
        <v>270</v>
      </c>
      <c r="C125" s="153">
        <f>C126</f>
        <v>0</v>
      </c>
      <c r="D125" s="153">
        <f>D126</f>
        <v>0</v>
      </c>
    </row>
    <row r="126" spans="1:4" x14ac:dyDescent="0.25">
      <c r="A126" s="98">
        <v>4341</v>
      </c>
      <c r="B126" s="101" t="s">
        <v>270</v>
      </c>
      <c r="C126" s="154">
        <v>0</v>
      </c>
      <c r="D126" s="156">
        <v>0</v>
      </c>
    </row>
    <row r="127" spans="1:4" x14ac:dyDescent="0.25">
      <c r="A127" s="123">
        <v>4390</v>
      </c>
      <c r="B127" s="124" t="s">
        <v>271</v>
      </c>
      <c r="C127" s="157">
        <f>SUM(C128:C134)</f>
        <v>0</v>
      </c>
      <c r="D127" s="157">
        <f>SUM(D128:D134)</f>
        <v>0</v>
      </c>
    </row>
    <row r="128" spans="1:4" x14ac:dyDescent="0.25">
      <c r="A128" s="79">
        <v>4392</v>
      </c>
      <c r="B128" s="122" t="s">
        <v>272</v>
      </c>
      <c r="C128" s="158">
        <v>0</v>
      </c>
      <c r="D128" s="158">
        <v>0</v>
      </c>
    </row>
    <row r="129" spans="1:4" x14ac:dyDescent="0.25">
      <c r="A129" s="79">
        <v>4393</v>
      </c>
      <c r="B129" s="122" t="s">
        <v>431</v>
      </c>
      <c r="C129" s="158">
        <v>0</v>
      </c>
      <c r="D129" s="158">
        <v>0</v>
      </c>
    </row>
    <row r="130" spans="1:4" x14ac:dyDescent="0.25">
      <c r="A130" s="79">
        <v>4394</v>
      </c>
      <c r="B130" s="122" t="s">
        <v>273</v>
      </c>
      <c r="C130" s="158">
        <v>0</v>
      </c>
      <c r="D130" s="158">
        <v>0</v>
      </c>
    </row>
    <row r="131" spans="1:4" x14ac:dyDescent="0.25">
      <c r="A131" s="79">
        <v>4395</v>
      </c>
      <c r="B131" s="122" t="s">
        <v>274</v>
      </c>
      <c r="C131" s="158">
        <v>0</v>
      </c>
      <c r="D131" s="158">
        <v>0</v>
      </c>
    </row>
    <row r="132" spans="1:4" x14ac:dyDescent="0.25">
      <c r="A132" s="79">
        <v>4396</v>
      </c>
      <c r="B132" s="122" t="s">
        <v>275</v>
      </c>
      <c r="C132" s="158">
        <v>0</v>
      </c>
      <c r="D132" s="158">
        <v>0</v>
      </c>
    </row>
    <row r="133" spans="1:4" x14ac:dyDescent="0.25">
      <c r="A133" s="79">
        <v>4397</v>
      </c>
      <c r="B133" s="122" t="s">
        <v>432</v>
      </c>
      <c r="C133" s="158">
        <v>0</v>
      </c>
      <c r="D133" s="158">
        <v>0</v>
      </c>
    </row>
    <row r="134" spans="1:4" x14ac:dyDescent="0.25">
      <c r="A134" s="98">
        <v>4399</v>
      </c>
      <c r="B134" s="101" t="s">
        <v>271</v>
      </c>
      <c r="C134" s="154">
        <v>0</v>
      </c>
      <c r="D134" s="154">
        <v>0</v>
      </c>
    </row>
    <row r="135" spans="1:4" x14ac:dyDescent="0.25">
      <c r="A135" s="33">
        <v>1120</v>
      </c>
      <c r="B135" s="85" t="s">
        <v>529</v>
      </c>
      <c r="C135" s="147">
        <f>SUM(C136:C144)</f>
        <v>0</v>
      </c>
      <c r="D135" s="147">
        <f>SUM(D136:D144)</f>
        <v>0</v>
      </c>
    </row>
    <row r="136" spans="1:4" x14ac:dyDescent="0.25">
      <c r="A136" s="26">
        <v>1124</v>
      </c>
      <c r="B136" s="86" t="s">
        <v>530</v>
      </c>
      <c r="C136" s="159">
        <v>0</v>
      </c>
      <c r="D136" s="146">
        <v>0</v>
      </c>
    </row>
    <row r="137" spans="1:4" x14ac:dyDescent="0.25">
      <c r="A137" s="26">
        <v>1124</v>
      </c>
      <c r="B137" s="86" t="s">
        <v>531</v>
      </c>
      <c r="C137" s="159">
        <v>0</v>
      </c>
      <c r="D137" s="146">
        <v>0</v>
      </c>
    </row>
    <row r="138" spans="1:4" x14ac:dyDescent="0.25">
      <c r="A138" s="26">
        <v>1124</v>
      </c>
      <c r="B138" s="86" t="s">
        <v>532</v>
      </c>
      <c r="C138" s="159">
        <v>0</v>
      </c>
      <c r="D138" s="146">
        <v>0</v>
      </c>
    </row>
    <row r="139" spans="1:4" x14ac:dyDescent="0.25">
      <c r="A139" s="26">
        <v>1124</v>
      </c>
      <c r="B139" s="86" t="s">
        <v>533</v>
      </c>
      <c r="C139" s="159">
        <v>0</v>
      </c>
      <c r="D139" s="146">
        <v>0</v>
      </c>
    </row>
    <row r="140" spans="1:4" x14ac:dyDescent="0.25">
      <c r="A140" s="26">
        <v>1124</v>
      </c>
      <c r="B140" s="86" t="s">
        <v>534</v>
      </c>
      <c r="C140" s="146">
        <v>0</v>
      </c>
      <c r="D140" s="146">
        <v>0</v>
      </c>
    </row>
    <row r="141" spans="1:4" x14ac:dyDescent="0.25">
      <c r="A141" s="26">
        <v>1124</v>
      </c>
      <c r="B141" s="86" t="s">
        <v>535</v>
      </c>
      <c r="C141" s="146">
        <v>0</v>
      </c>
      <c r="D141" s="146">
        <v>0</v>
      </c>
    </row>
    <row r="142" spans="1:4" x14ac:dyDescent="0.25">
      <c r="A142" s="26">
        <v>1122</v>
      </c>
      <c r="B142" s="86" t="s">
        <v>536</v>
      </c>
      <c r="C142" s="146">
        <v>0</v>
      </c>
      <c r="D142" s="146">
        <v>0</v>
      </c>
    </row>
    <row r="143" spans="1:4" x14ac:dyDescent="0.25">
      <c r="A143" s="26">
        <v>1122</v>
      </c>
      <c r="B143" s="86" t="s">
        <v>537</v>
      </c>
      <c r="C143" s="159">
        <v>0</v>
      </c>
      <c r="D143" s="146">
        <v>0</v>
      </c>
    </row>
    <row r="144" spans="1:4" x14ac:dyDescent="0.25">
      <c r="A144" s="26">
        <v>1122</v>
      </c>
      <c r="B144" s="86" t="s">
        <v>538</v>
      </c>
      <c r="C144" s="146">
        <v>0</v>
      </c>
      <c r="D144" s="146">
        <v>0</v>
      </c>
    </row>
    <row r="145" spans="1:4" x14ac:dyDescent="0.25">
      <c r="A145" s="26"/>
      <c r="B145" s="87" t="s">
        <v>539</v>
      </c>
      <c r="C145" s="147">
        <f>C48+C49+C103-C109-C112</f>
        <v>5875176.6100000003</v>
      </c>
      <c r="D145" s="147">
        <f>D48+D49+D103-D109-D112</f>
        <v>8397320.209999999</v>
      </c>
    </row>
    <row r="147" spans="1:4" x14ac:dyDescent="0.25">
      <c r="B147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D17" sqref="D17"/>
    </sheetView>
  </sheetViews>
  <sheetFormatPr baseColWidth="10" defaultColWidth="11.4609375" defaultRowHeight="10.3" x14ac:dyDescent="0.25"/>
  <cols>
    <col min="1" max="1" width="3.3828125" style="30" customWidth="1"/>
    <col min="2" max="2" width="63.07421875" style="30" customWidth="1"/>
    <col min="3" max="3" width="17.61328125" style="30" customWidth="1"/>
    <col min="4" max="16384" width="11.4609375" style="30"/>
  </cols>
  <sheetData>
    <row r="1" spans="1:3" s="29" customFormat="1" ht="18" customHeight="1" x14ac:dyDescent="0.4">
      <c r="A1" s="173" t="s">
        <v>602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603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14795728.369999999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598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549</v>
      </c>
      <c r="B21" s="60"/>
      <c r="C21" s="88">
        <f>C6+C8-C16</f>
        <v>14795728.369999999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1328125" style="30" customWidth="1"/>
    <col min="2" max="2" width="62.07421875" style="30" customWidth="1"/>
    <col min="3" max="3" width="17.61328125" style="30" customWidth="1"/>
    <col min="4" max="16384" width="11.4609375" style="30"/>
  </cols>
  <sheetData>
    <row r="1" spans="1:3" s="32" customFormat="1" ht="18.899999999999999" customHeight="1" x14ac:dyDescent="0.4">
      <c r="A1" s="184" t="s">
        <v>602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603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3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8920551.7599999998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551</v>
      </c>
      <c r="B37" s="63" t="s">
        <v>599</v>
      </c>
      <c r="C37" s="93">
        <v>0</v>
      </c>
    </row>
    <row r="38" spans="1:3" x14ac:dyDescent="0.25">
      <c r="A38" s="76" t="s">
        <v>552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550</v>
      </c>
      <c r="B40" s="45"/>
      <c r="C40" s="88">
        <f>C6-C8+C31</f>
        <v>8920551.7599999998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zoomScale="78" workbookViewId="0">
      <selection activeCell="G11" sqref="G11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1328125" style="22" bestFit="1" customWidth="1"/>
    <col min="6" max="6" width="19.3828125" style="22" customWidth="1"/>
    <col min="7" max="7" width="24.15234375" style="22" bestFit="1" customWidth="1"/>
    <col min="8" max="10" width="20.3828125" style="22" customWidth="1"/>
    <col min="11" max="16384" width="9.07421875" style="22"/>
  </cols>
  <sheetData>
    <row r="1" spans="1:10" ht="18.899999999999999" customHeight="1" x14ac:dyDescent="0.25">
      <c r="A1" s="172" t="s">
        <v>602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603</v>
      </c>
      <c r="B3" s="195"/>
      <c r="C3" s="195"/>
      <c r="D3" s="195"/>
      <c r="E3" s="195"/>
      <c r="F3" s="195"/>
      <c r="G3" s="20" t="s">
        <v>500</v>
      </c>
      <c r="H3" s="21">
        <v>2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  <c r="G10" s="22" t="str">
        <f>IF(OR(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0),"","SIN INFORMACIÓN QUE REVELAR")</f>
        <v>SIN INFORMACIÓN QUE REVELAR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553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-18813917.109999999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-14795728.369999999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554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14519749.91</v>
      </c>
    </row>
    <row r="52" spans="1:3" x14ac:dyDescent="0.25">
      <c r="A52" s="22">
        <v>8230</v>
      </c>
      <c r="B52" s="103" t="s">
        <v>600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10169343.810000001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0</v>
      </c>
    </row>
    <row r="56" spans="1:3" x14ac:dyDescent="0.25">
      <c r="A56" s="22">
        <v>8270</v>
      </c>
      <c r="B56" s="103" t="s">
        <v>42</v>
      </c>
      <c r="C56" s="160">
        <v>8920551.7599999998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2025-07-17T20:58:26Z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