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2DO-TRI-2022-IMPLAN\06-DICIPLINAFINANCIERA-0223\"/>
    </mc:Choice>
  </mc:AlternateContent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0" windowWidth="26535" windowHeight="15750" activeTab="3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externalReferences>
    <externalReference r:id="rId32"/>
  </externalReference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b)'!$A$16</definedName>
    <definedName name="GASTO_E_FIN">'Formato 6 b)'!$A$25</definedName>
    <definedName name="GASTO_E_FIN_01">'Formato 6 b)'!$B$25</definedName>
    <definedName name="GASTO_E_FIN_02">'Formato 6 b)'!$C$25</definedName>
    <definedName name="GASTO_E_FIN_03">'Formato 6 b)'!$D$25</definedName>
    <definedName name="GASTO_E_FIN_04">'Formato 6 b)'!$E$25</definedName>
    <definedName name="GASTO_E_FIN_05">'Formato 6 b)'!$F$25</definedName>
    <definedName name="GASTO_E_FIN_06">'Formato 6 b)'!$G$25</definedName>
    <definedName name="GASTO_E_T1">'Formato 6 b)'!$B$16</definedName>
    <definedName name="GASTO_E_T2">'Formato 6 b)'!$C$16</definedName>
    <definedName name="GASTO_E_T3">'Formato 6 b)'!$D$16</definedName>
    <definedName name="GASTO_E_T4">'Formato 6 b)'!$E$16</definedName>
    <definedName name="GASTO_E_T5">'Formato 6 b)'!$F$16</definedName>
    <definedName name="GASTO_E_T6">'Formato 6 b)'!$G$16</definedName>
    <definedName name="GASTO_NE">'Formato 6 b)'!$A$9</definedName>
    <definedName name="GASTO_NE_FIN">'Formato 6 b)'!$A$15</definedName>
    <definedName name="GASTO_NE_FIN_01">'Formato 6 b)'!$B$15</definedName>
    <definedName name="GASTO_NE_FIN_02">'Formato 6 b)'!$C$15</definedName>
    <definedName name="GASTO_NE_FIN_03">'Formato 6 b)'!$D$15</definedName>
    <definedName name="GASTO_NE_FIN_04">'Formato 6 b)'!$E$15</definedName>
    <definedName name="GASTO_NE_FIN_05">'Formato 6 b)'!$F$15</definedName>
    <definedName name="GASTO_NE_FIN_06">'Formato 6 b)'!$G$15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b)'!$B$26</definedName>
    <definedName name="TOTAL_E_T2">'Formato 6 b)'!$C$26</definedName>
    <definedName name="TOTAL_E_T3">'Formato 6 b)'!$D$26</definedName>
    <definedName name="TOTAL_E_T4">'Formato 6 b)'!$E$26</definedName>
    <definedName name="TOTAL_E_T5">'Formato 6 b)'!$F$26</definedName>
    <definedName name="TOTAL_E_T6">'Formato 6 b)'!$G$26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3" l="1"/>
  <c r="F10" i="13"/>
  <c r="F9" i="13"/>
  <c r="F7" i="13" s="1"/>
  <c r="F8" i="13"/>
  <c r="E7" i="13"/>
  <c r="D7" i="13"/>
  <c r="C7" i="13"/>
  <c r="B7" i="13"/>
  <c r="D57" i="6" l="1"/>
  <c r="G57" i="6" s="1"/>
  <c r="G56" i="6"/>
  <c r="D56" i="6"/>
  <c r="G55" i="6"/>
  <c r="D55" i="6"/>
  <c r="D54" i="6"/>
  <c r="G54" i="6" s="1"/>
  <c r="D53" i="6"/>
  <c r="G53" i="6" s="1"/>
  <c r="G52" i="6"/>
  <c r="D52" i="6"/>
  <c r="G51" i="6"/>
  <c r="D51" i="6"/>
  <c r="D50" i="6"/>
  <c r="G50" i="6" s="1"/>
  <c r="D49" i="6"/>
  <c r="D48" i="6" s="1"/>
  <c r="F48" i="6"/>
  <c r="E48" i="6"/>
  <c r="C48" i="6"/>
  <c r="B48" i="6"/>
  <c r="D47" i="6"/>
  <c r="G47" i="6" s="1"/>
  <c r="G46" i="6"/>
  <c r="D46" i="6"/>
  <c r="G45" i="6"/>
  <c r="D45" i="6"/>
  <c r="D44" i="6"/>
  <c r="G44" i="6" s="1"/>
  <c r="D43" i="6"/>
  <c r="G43" i="6" s="1"/>
  <c r="G42" i="6"/>
  <c r="D42" i="6"/>
  <c r="G41" i="6"/>
  <c r="D41" i="6"/>
  <c r="D40" i="6"/>
  <c r="G40" i="6" s="1"/>
  <c r="D39" i="6"/>
  <c r="D38" i="6" s="1"/>
  <c r="F38" i="6"/>
  <c r="E38" i="6"/>
  <c r="C38" i="6"/>
  <c r="B38" i="6"/>
  <c r="D37" i="6"/>
  <c r="G37" i="6" s="1"/>
  <c r="G36" i="6"/>
  <c r="D36" i="6"/>
  <c r="G35" i="6"/>
  <c r="D35" i="6"/>
  <c r="D34" i="6"/>
  <c r="G34" i="6" s="1"/>
  <c r="D33" i="6"/>
  <c r="G33" i="6" s="1"/>
  <c r="G32" i="6"/>
  <c r="D32" i="6"/>
  <c r="G31" i="6"/>
  <c r="D31" i="6"/>
  <c r="D30" i="6"/>
  <c r="G30" i="6" s="1"/>
  <c r="D29" i="6"/>
  <c r="D28" i="6" s="1"/>
  <c r="C28" i="6"/>
  <c r="B28" i="6"/>
  <c r="D27" i="6"/>
  <c r="G27" i="6" s="1"/>
  <c r="G26" i="6"/>
  <c r="D26" i="6"/>
  <c r="G25" i="6"/>
  <c r="D25" i="6"/>
  <c r="D24" i="6"/>
  <c r="G24" i="6" s="1"/>
  <c r="D23" i="6"/>
  <c r="G23" i="6" s="1"/>
  <c r="G22" i="6"/>
  <c r="D22" i="6"/>
  <c r="G21" i="6"/>
  <c r="D21" i="6"/>
  <c r="D20" i="6"/>
  <c r="G20" i="6" s="1"/>
  <c r="D19" i="6"/>
  <c r="D18" i="6" s="1"/>
  <c r="C18" i="6"/>
  <c r="B18" i="6"/>
  <c r="D17" i="6"/>
  <c r="G17" i="6" s="1"/>
  <c r="G16" i="6"/>
  <c r="D16" i="6"/>
  <c r="G15" i="6"/>
  <c r="D15" i="6"/>
  <c r="D14" i="6"/>
  <c r="G14" i="6" s="1"/>
  <c r="D13" i="6"/>
  <c r="G13" i="6" s="1"/>
  <c r="G12" i="6"/>
  <c r="D12" i="6"/>
  <c r="G11" i="6"/>
  <c r="D11" i="6"/>
  <c r="F9" i="6"/>
  <c r="E9" i="6"/>
  <c r="D10" i="6"/>
  <c r="C10" i="6"/>
  <c r="B10" i="6"/>
  <c r="C9" i="6"/>
  <c r="G10" i="6" l="1"/>
  <c r="G9" i="6" s="1"/>
  <c r="G19" i="6"/>
  <c r="G18" i="6" s="1"/>
  <c r="G39" i="6"/>
  <c r="G38" i="6" s="1"/>
  <c r="G49" i="6"/>
  <c r="G48" i="6" s="1"/>
  <c r="G29" i="6"/>
  <c r="G28" i="6" s="1"/>
  <c r="B9" i="6"/>
  <c r="D9" i="6"/>
  <c r="D53" i="4" l="1"/>
  <c r="E68" i="1" l="1"/>
  <c r="E79" i="1" s="1"/>
  <c r="E58" i="6" l="1"/>
  <c r="F58" i="6"/>
  <c r="E62" i="6"/>
  <c r="F62" i="6"/>
  <c r="E71" i="6"/>
  <c r="F71" i="6"/>
  <c r="E75" i="6"/>
  <c r="F75" i="6"/>
  <c r="C123" i="6" l="1"/>
  <c r="C54" i="5" l="1"/>
  <c r="B9" i="1" l="1"/>
  <c r="B17" i="1" l="1"/>
  <c r="B47" i="1" s="1"/>
  <c r="F10" i="9" l="1"/>
  <c r="E10" i="9"/>
  <c r="E34" i="5" l="1"/>
  <c r="G24" i="12" l="1"/>
  <c r="G17" i="12"/>
  <c r="E9" i="1" l="1"/>
  <c r="G14" i="12" l="1"/>
  <c r="C103" i="6" l="1"/>
  <c r="B34" i="5" l="1"/>
  <c r="D34" i="5" s="1"/>
  <c r="G15" i="5"/>
  <c r="B63" i="4" l="1"/>
  <c r="B53" i="4"/>
  <c r="B8" i="4"/>
  <c r="C8" i="4"/>
  <c r="E41" i="5" l="1"/>
  <c r="F10" i="7" l="1"/>
  <c r="E65" i="5" l="1"/>
  <c r="F65" i="5"/>
  <c r="C65" i="5"/>
  <c r="C10" i="7" l="1"/>
  <c r="C13" i="8" s="1"/>
  <c r="C53" i="4" l="1"/>
  <c r="F159" i="6" l="1"/>
  <c r="G130" i="6"/>
  <c r="G127" i="6"/>
  <c r="G126" i="6"/>
  <c r="G121" i="6"/>
  <c r="G117" i="6"/>
  <c r="G110" i="6"/>
  <c r="G109" i="6"/>
  <c r="G108" i="6"/>
  <c r="G102" i="6"/>
  <c r="G101" i="6"/>
  <c r="G100" i="6"/>
  <c r="G99" i="6"/>
  <c r="G98" i="6"/>
  <c r="G97" i="6"/>
  <c r="G96" i="6"/>
  <c r="G93" i="6" s="1"/>
  <c r="G95" i="6"/>
  <c r="G94" i="6"/>
  <c r="G92" i="6"/>
  <c r="G91" i="6"/>
  <c r="G90" i="6"/>
  <c r="G89" i="6"/>
  <c r="G88" i="6"/>
  <c r="G85" i="6" s="1"/>
  <c r="G87" i="6"/>
  <c r="G86" i="6"/>
  <c r="E159" i="6"/>
  <c r="D132" i="6"/>
  <c r="D131" i="6"/>
  <c r="G131" i="6" s="1"/>
  <c r="D130" i="6"/>
  <c r="D129" i="6"/>
  <c r="G129" i="6" s="1"/>
  <c r="D128" i="6"/>
  <c r="G128" i="6" s="1"/>
  <c r="D127" i="6"/>
  <c r="D126" i="6"/>
  <c r="D125" i="6"/>
  <c r="D124" i="6"/>
  <c r="G124" i="6" s="1"/>
  <c r="F123" i="6"/>
  <c r="E123" i="6"/>
  <c r="B123" i="6"/>
  <c r="D122" i="6"/>
  <c r="G122" i="6" s="1"/>
  <c r="D121" i="6"/>
  <c r="D120" i="6"/>
  <c r="G120" i="6" s="1"/>
  <c r="D119" i="6"/>
  <c r="G119" i="6" s="1"/>
  <c r="D118" i="6"/>
  <c r="G118" i="6" s="1"/>
  <c r="D117" i="6"/>
  <c r="D116" i="6"/>
  <c r="G116" i="6" s="1"/>
  <c r="D115" i="6"/>
  <c r="D114" i="6"/>
  <c r="G114" i="6" s="1"/>
  <c r="F113" i="6"/>
  <c r="E113" i="6"/>
  <c r="B113" i="6"/>
  <c r="D112" i="6"/>
  <c r="G112" i="6" s="1"/>
  <c r="D111" i="6"/>
  <c r="G111" i="6" s="1"/>
  <c r="D110" i="6"/>
  <c r="D109" i="6"/>
  <c r="D108" i="6"/>
  <c r="D107" i="6"/>
  <c r="G107" i="6" s="1"/>
  <c r="D106" i="6"/>
  <c r="D105" i="6"/>
  <c r="G105" i="6" s="1"/>
  <c r="D104" i="6"/>
  <c r="F103" i="6"/>
  <c r="F84" i="6" s="1"/>
  <c r="E103" i="6"/>
  <c r="B103" i="6"/>
  <c r="D102" i="6"/>
  <c r="D93" i="6" s="1"/>
  <c r="D101" i="6"/>
  <c r="D100" i="6"/>
  <c r="D99" i="6"/>
  <c r="D98" i="6"/>
  <c r="D97" i="6"/>
  <c r="D96" i="6"/>
  <c r="D95" i="6"/>
  <c r="D94" i="6"/>
  <c r="F93" i="6"/>
  <c r="E93" i="6"/>
  <c r="C93" i="6"/>
  <c r="B93" i="6"/>
  <c r="D92" i="6"/>
  <c r="D91" i="6"/>
  <c r="D90" i="6"/>
  <c r="D89" i="6"/>
  <c r="D88" i="6"/>
  <c r="D87" i="6"/>
  <c r="D85" i="6" s="1"/>
  <c r="D86" i="6"/>
  <c r="F85" i="6"/>
  <c r="E85" i="6"/>
  <c r="C85" i="6"/>
  <c r="C84" i="6" s="1"/>
  <c r="C159" i="6" s="1"/>
  <c r="B85" i="6"/>
  <c r="E84" i="6"/>
  <c r="B133" i="6"/>
  <c r="C133" i="6"/>
  <c r="D133" i="6"/>
  <c r="G132" i="6" l="1"/>
  <c r="D123" i="6"/>
  <c r="G106" i="6"/>
  <c r="D103" i="6"/>
  <c r="C47" i="8"/>
  <c r="C17" i="7"/>
  <c r="B84" i="6"/>
  <c r="B17" i="7" s="1"/>
  <c r="G104" i="6"/>
  <c r="D113" i="6"/>
  <c r="G115" i="6"/>
  <c r="G113" i="6" s="1"/>
  <c r="G125" i="6"/>
  <c r="B159" i="6" l="1"/>
  <c r="G123" i="6"/>
  <c r="G103" i="6"/>
  <c r="G84" i="6"/>
  <c r="D84" i="6"/>
  <c r="D159" i="6" s="1"/>
  <c r="D8" i="4" l="1"/>
  <c r="F68" i="1" l="1"/>
  <c r="F9" i="1"/>
  <c r="C17" i="1" l="1"/>
  <c r="C9" i="1"/>
  <c r="B68" i="4" l="1"/>
  <c r="C24" i="10" l="1"/>
  <c r="D24" i="10" s="1"/>
  <c r="E24" i="10" s="1"/>
  <c r="F24" i="10" s="1"/>
  <c r="G24" i="10" s="1"/>
  <c r="D12" i="11"/>
  <c r="E12" i="11"/>
  <c r="F12" i="11" s="1"/>
  <c r="G12" i="11" s="1"/>
  <c r="C12" i="11"/>
  <c r="B11" i="11"/>
  <c r="C11" i="11" s="1"/>
  <c r="D11" i="11" s="1"/>
  <c r="E11" i="11" s="1"/>
  <c r="F11" i="11" s="1"/>
  <c r="G11" i="11" s="1"/>
  <c r="B10" i="11"/>
  <c r="C10" i="11" s="1"/>
  <c r="D10" i="11" s="1"/>
  <c r="E10" i="11" s="1"/>
  <c r="F10" i="11" s="1"/>
  <c r="G10" i="11" s="1"/>
  <c r="B13" i="11" l="1"/>
  <c r="C13" i="11" s="1"/>
  <c r="D13" i="11" s="1"/>
  <c r="E13" i="11" s="1"/>
  <c r="F13" i="11" s="1"/>
  <c r="G13" i="11" s="1"/>
  <c r="D57" i="5"/>
  <c r="D56" i="5"/>
  <c r="D55" i="5"/>
  <c r="D58" i="5" l="1"/>
  <c r="D54" i="5" s="1"/>
  <c r="G58" i="5"/>
  <c r="D65" i="5" l="1"/>
  <c r="C10" i="9"/>
  <c r="G34" i="5" l="1"/>
  <c r="C58" i="6" l="1"/>
  <c r="D58" i="6"/>
  <c r="B62" i="6"/>
  <c r="C62" i="6"/>
  <c r="D62" i="6"/>
  <c r="B48" i="4" l="1"/>
  <c r="G12" i="13" l="1"/>
  <c r="G10" i="13"/>
  <c r="G9" i="13"/>
  <c r="G8" i="13"/>
  <c r="F34" i="5"/>
  <c r="E10" i="7" l="1"/>
  <c r="E13" i="8" l="1"/>
  <c r="F71" i="8" l="1"/>
  <c r="F61" i="8"/>
  <c r="F53" i="8"/>
  <c r="F44" i="8"/>
  <c r="F43" i="8" s="1"/>
  <c r="E71" i="8"/>
  <c r="E61" i="8"/>
  <c r="E53" i="8"/>
  <c r="E44" i="8"/>
  <c r="D71" i="8"/>
  <c r="D61" i="8"/>
  <c r="D53" i="8"/>
  <c r="C71" i="8"/>
  <c r="C61" i="8"/>
  <c r="C53" i="8"/>
  <c r="C44" i="8"/>
  <c r="F37" i="8"/>
  <c r="F27" i="8"/>
  <c r="F19" i="8"/>
  <c r="E37" i="8"/>
  <c r="E27" i="8"/>
  <c r="E19" i="8"/>
  <c r="E10" i="8"/>
  <c r="D37" i="8"/>
  <c r="D27" i="8"/>
  <c r="D19" i="8"/>
  <c r="C37" i="8"/>
  <c r="C27" i="8"/>
  <c r="C19" i="8"/>
  <c r="C10" i="8"/>
  <c r="F150" i="6"/>
  <c r="F146" i="6"/>
  <c r="F137" i="6"/>
  <c r="F133" i="6"/>
  <c r="E150" i="6"/>
  <c r="E146" i="6"/>
  <c r="E137" i="6"/>
  <c r="E133" i="6"/>
  <c r="D150" i="6"/>
  <c r="D146" i="6"/>
  <c r="D137" i="6"/>
  <c r="C150" i="6"/>
  <c r="C146" i="6"/>
  <c r="C137" i="6"/>
  <c r="D17" i="7"/>
  <c r="D75" i="6"/>
  <c r="D71" i="6"/>
  <c r="C75" i="6"/>
  <c r="C71" i="6"/>
  <c r="F59" i="5"/>
  <c r="F54" i="5"/>
  <c r="F45" i="5"/>
  <c r="E59" i="5"/>
  <c r="E54" i="5"/>
  <c r="E45" i="5"/>
  <c r="D59" i="5"/>
  <c r="D45" i="5"/>
  <c r="C59" i="5"/>
  <c r="C45" i="5"/>
  <c r="F37" i="5"/>
  <c r="F35" i="5"/>
  <c r="F28" i="5"/>
  <c r="F16" i="5"/>
  <c r="E37" i="5"/>
  <c r="E35" i="5"/>
  <c r="E28" i="5"/>
  <c r="E16" i="5"/>
  <c r="D37" i="5"/>
  <c r="D35" i="5"/>
  <c r="D28" i="5"/>
  <c r="D16" i="5"/>
  <c r="C37" i="5"/>
  <c r="C35" i="5"/>
  <c r="C28" i="5"/>
  <c r="C16" i="5"/>
  <c r="E43" i="8" l="1"/>
  <c r="C9" i="8"/>
  <c r="C43" i="8"/>
  <c r="E9" i="8"/>
  <c r="F42" i="1" l="1"/>
  <c r="F38" i="1"/>
  <c r="F47" i="1" s="1"/>
  <c r="F59" i="1" s="1"/>
  <c r="F31" i="1"/>
  <c r="F27" i="1"/>
  <c r="F23" i="1"/>
  <c r="F19" i="1"/>
  <c r="E42" i="1"/>
  <c r="C41" i="1"/>
  <c r="C38" i="1"/>
  <c r="C31" i="1"/>
  <c r="C25" i="1"/>
  <c r="B137" i="6" l="1"/>
  <c r="P129" i="24" s="1"/>
  <c r="C6" i="23"/>
  <c r="C7" i="23" s="1"/>
  <c r="A2" i="5" s="1"/>
  <c r="H25" i="23"/>
  <c r="F5" i="13" s="1"/>
  <c r="G25" i="23"/>
  <c r="E5" i="12" s="1"/>
  <c r="F25" i="23"/>
  <c r="E25" i="23"/>
  <c r="D25" i="23"/>
  <c r="B5" i="12" s="1"/>
  <c r="G30" i="9"/>
  <c r="U22" i="27" s="1"/>
  <c r="G31" i="9"/>
  <c r="U23" i="27" s="1"/>
  <c r="G29" i="9"/>
  <c r="G26" i="9"/>
  <c r="G27" i="9"/>
  <c r="G25" i="9"/>
  <c r="U17" i="27" s="1"/>
  <c r="G23" i="9"/>
  <c r="G22" i="9"/>
  <c r="G19" i="9"/>
  <c r="U12" i="27" s="1"/>
  <c r="G18" i="9"/>
  <c r="G17" i="9"/>
  <c r="G14" i="9"/>
  <c r="G15" i="9"/>
  <c r="U8" i="27" s="1"/>
  <c r="G13" i="9"/>
  <c r="U6" i="27" s="1"/>
  <c r="G11" i="9"/>
  <c r="G73" i="8"/>
  <c r="U65" i="26" s="1"/>
  <c r="G74" i="8"/>
  <c r="U66" i="26" s="1"/>
  <c r="G75" i="8"/>
  <c r="G72" i="8"/>
  <c r="G63" i="8"/>
  <c r="G64" i="8"/>
  <c r="U56" i="26" s="1"/>
  <c r="G65" i="8"/>
  <c r="G66" i="8"/>
  <c r="G67" i="8"/>
  <c r="G68" i="8"/>
  <c r="U60" i="26" s="1"/>
  <c r="G69" i="8"/>
  <c r="G70" i="8"/>
  <c r="G62" i="8"/>
  <c r="G55" i="8"/>
  <c r="G56" i="8"/>
  <c r="G57" i="8"/>
  <c r="G58" i="8"/>
  <c r="U50" i="26" s="1"/>
  <c r="G59" i="8"/>
  <c r="U51" i="26" s="1"/>
  <c r="G60" i="8"/>
  <c r="G54" i="8"/>
  <c r="G46" i="8"/>
  <c r="G48" i="8"/>
  <c r="G49" i="8"/>
  <c r="G50" i="8"/>
  <c r="G51" i="8"/>
  <c r="U43" i="26" s="1"/>
  <c r="G52" i="8"/>
  <c r="G45" i="8"/>
  <c r="G39" i="8"/>
  <c r="G40" i="8"/>
  <c r="G37" i="8" s="1"/>
  <c r="U30" i="26" s="1"/>
  <c r="G41" i="8"/>
  <c r="G38" i="8"/>
  <c r="G11" i="8"/>
  <c r="G12" i="8"/>
  <c r="G14" i="8"/>
  <c r="G15" i="8"/>
  <c r="G16" i="8"/>
  <c r="U9" i="26" s="1"/>
  <c r="G17" i="8"/>
  <c r="G18" i="8"/>
  <c r="G20" i="8"/>
  <c r="G21" i="8"/>
  <c r="U14" i="26" s="1"/>
  <c r="G22" i="8"/>
  <c r="U15" i="26" s="1"/>
  <c r="G24" i="8"/>
  <c r="G25" i="8"/>
  <c r="U18" i="26" s="1"/>
  <c r="G26" i="8"/>
  <c r="G28" i="8"/>
  <c r="G29" i="8"/>
  <c r="G30" i="8"/>
  <c r="G31" i="8"/>
  <c r="G32" i="8"/>
  <c r="U25" i="26" s="1"/>
  <c r="G33" i="8"/>
  <c r="G34" i="8"/>
  <c r="G35" i="8"/>
  <c r="G36" i="8"/>
  <c r="G18" i="7"/>
  <c r="G19" i="7"/>
  <c r="G20" i="7"/>
  <c r="G21" i="7"/>
  <c r="G22" i="7"/>
  <c r="G23" i="7"/>
  <c r="G24" i="7"/>
  <c r="G17" i="7"/>
  <c r="G11" i="7"/>
  <c r="G12" i="7"/>
  <c r="G13" i="7"/>
  <c r="G14" i="7"/>
  <c r="B71" i="6"/>
  <c r="B75" i="6"/>
  <c r="G152" i="6"/>
  <c r="G153" i="6"/>
  <c r="U145" i="24" s="1"/>
  <c r="G154" i="6"/>
  <c r="U146" i="24" s="1"/>
  <c r="G155" i="6"/>
  <c r="U147" i="24" s="1"/>
  <c r="G156" i="6"/>
  <c r="G157" i="6"/>
  <c r="U149" i="24" s="1"/>
  <c r="G151" i="6"/>
  <c r="G148" i="6"/>
  <c r="G149" i="6"/>
  <c r="U141" i="24" s="1"/>
  <c r="G147" i="6"/>
  <c r="U139" i="24" s="1"/>
  <c r="G139" i="6"/>
  <c r="G140" i="6"/>
  <c r="G141" i="6"/>
  <c r="G142" i="6"/>
  <c r="U134" i="24" s="1"/>
  <c r="G143" i="6"/>
  <c r="G144" i="6"/>
  <c r="G145" i="6"/>
  <c r="G138" i="6"/>
  <c r="U130" i="24" s="1"/>
  <c r="G135" i="6"/>
  <c r="U127" i="24" s="1"/>
  <c r="G136" i="6"/>
  <c r="U128" i="24" s="1"/>
  <c r="G134" i="6"/>
  <c r="U126" i="24" s="1"/>
  <c r="U117" i="24"/>
  <c r="U118" i="24"/>
  <c r="U119" i="24"/>
  <c r="U120" i="24"/>
  <c r="U121" i="24"/>
  <c r="U122" i="24"/>
  <c r="U124" i="24"/>
  <c r="U107" i="24"/>
  <c r="U110" i="24"/>
  <c r="U111" i="24"/>
  <c r="U112" i="24"/>
  <c r="U114" i="24"/>
  <c r="U106" i="24"/>
  <c r="U97" i="24"/>
  <c r="U98" i="24"/>
  <c r="U99" i="24"/>
  <c r="U101" i="24"/>
  <c r="U103" i="24"/>
  <c r="U96" i="24"/>
  <c r="U88" i="24"/>
  <c r="U89" i="24"/>
  <c r="U92" i="24"/>
  <c r="U79" i="24"/>
  <c r="U80" i="24"/>
  <c r="U82" i="24"/>
  <c r="U83" i="24"/>
  <c r="U78" i="24"/>
  <c r="G77" i="6"/>
  <c r="U70" i="24" s="1"/>
  <c r="G78" i="6"/>
  <c r="G79" i="6"/>
  <c r="U72" i="24" s="1"/>
  <c r="G80" i="6"/>
  <c r="U73" i="24" s="1"/>
  <c r="G81" i="6"/>
  <c r="U74" i="24" s="1"/>
  <c r="G82" i="6"/>
  <c r="U75" i="24" s="1"/>
  <c r="G76" i="6"/>
  <c r="U69" i="24" s="1"/>
  <c r="G73" i="6"/>
  <c r="G74" i="6"/>
  <c r="G72" i="6"/>
  <c r="U65" i="24" s="1"/>
  <c r="G64" i="6"/>
  <c r="U57" i="24" s="1"/>
  <c r="G65" i="6"/>
  <c r="U58" i="24" s="1"/>
  <c r="G66" i="6"/>
  <c r="U59" i="24" s="1"/>
  <c r="G67" i="6"/>
  <c r="U60" i="24" s="1"/>
  <c r="G68" i="6"/>
  <c r="U61" i="24" s="1"/>
  <c r="G69" i="6"/>
  <c r="U62" i="24" s="1"/>
  <c r="G70" i="6"/>
  <c r="U63" i="24" s="1"/>
  <c r="G63" i="6"/>
  <c r="U56" i="24" s="1"/>
  <c r="G60" i="6"/>
  <c r="U53" i="24" s="1"/>
  <c r="G61" i="6"/>
  <c r="G59" i="6"/>
  <c r="U52" i="24" s="1"/>
  <c r="U45" i="24"/>
  <c r="U46" i="24"/>
  <c r="U47" i="24"/>
  <c r="U49" i="24"/>
  <c r="U50" i="24"/>
  <c r="U42" i="24"/>
  <c r="U34" i="24"/>
  <c r="U35" i="24"/>
  <c r="U36" i="24"/>
  <c r="U38" i="24"/>
  <c r="U39" i="24"/>
  <c r="U40" i="24"/>
  <c r="U23" i="24"/>
  <c r="U24" i="24"/>
  <c r="U27" i="24"/>
  <c r="U28" i="24"/>
  <c r="U29" i="24"/>
  <c r="U13" i="24"/>
  <c r="U14" i="24"/>
  <c r="U17" i="24"/>
  <c r="U18" i="24"/>
  <c r="U12" i="24"/>
  <c r="U4" i="24"/>
  <c r="U5" i="24"/>
  <c r="U6" i="24"/>
  <c r="U10" i="24"/>
  <c r="G9" i="5"/>
  <c r="U3" i="20" s="1"/>
  <c r="G10" i="5"/>
  <c r="G11" i="5"/>
  <c r="G12" i="5"/>
  <c r="G13" i="5"/>
  <c r="U7" i="20" s="1"/>
  <c r="G14" i="5"/>
  <c r="U8" i="20" s="1"/>
  <c r="G17" i="5"/>
  <c r="G18" i="5"/>
  <c r="U12" i="20" s="1"/>
  <c r="G19" i="5"/>
  <c r="G20" i="5"/>
  <c r="G21" i="5"/>
  <c r="U15" i="20" s="1"/>
  <c r="G22" i="5"/>
  <c r="U16" i="20" s="1"/>
  <c r="G23" i="5"/>
  <c r="U17" i="20" s="1"/>
  <c r="G24" i="5"/>
  <c r="G25" i="5"/>
  <c r="U19" i="20" s="1"/>
  <c r="G26" i="5"/>
  <c r="G27" i="5"/>
  <c r="G29" i="5"/>
  <c r="G30" i="5"/>
  <c r="U24" i="20" s="1"/>
  <c r="G31" i="5"/>
  <c r="U25" i="20" s="1"/>
  <c r="G32" i="5"/>
  <c r="G33" i="5"/>
  <c r="G36" i="5"/>
  <c r="G35" i="5" s="1"/>
  <c r="U29" i="20" s="1"/>
  <c r="G38" i="5"/>
  <c r="G39" i="5"/>
  <c r="F20" i="23"/>
  <c r="B6" i="2" s="1"/>
  <c r="E20" i="23"/>
  <c r="C6" i="1" s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B29" i="13" s="1"/>
  <c r="P22" i="31" s="1"/>
  <c r="C18" i="13"/>
  <c r="Q12" i="31" s="1"/>
  <c r="D18" i="13"/>
  <c r="R12" i="31" s="1"/>
  <c r="E18" i="13"/>
  <c r="S12" i="31" s="1"/>
  <c r="F18" i="13"/>
  <c r="T12" i="31" s="1"/>
  <c r="G18" i="13"/>
  <c r="U12" i="31" s="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D29" i="13"/>
  <c r="R22" i="31" s="1"/>
  <c r="F29" i="13"/>
  <c r="T22" i="31" s="1"/>
  <c r="G7" i="13"/>
  <c r="G29" i="13" s="1"/>
  <c r="U22" i="31" s="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 s="1"/>
  <c r="C21" i="12"/>
  <c r="Q15" i="30" s="1"/>
  <c r="D21" i="12"/>
  <c r="R15" i="30" s="1"/>
  <c r="E21" i="12"/>
  <c r="S15" i="30" s="1"/>
  <c r="F21" i="12"/>
  <c r="T15" i="30" s="1"/>
  <c r="G21" i="12"/>
  <c r="U15" i="30" s="1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 s="1"/>
  <c r="C28" i="12"/>
  <c r="Q21" i="30" s="1"/>
  <c r="D28" i="12"/>
  <c r="R21" i="30" s="1"/>
  <c r="E28" i="12"/>
  <c r="S21" i="30" s="1"/>
  <c r="F28" i="12"/>
  <c r="T21" i="30" s="1"/>
  <c r="G28" i="12"/>
  <c r="U21" i="30"/>
  <c r="P22" i="30"/>
  <c r="Q22" i="30"/>
  <c r="R22" i="30"/>
  <c r="S22" i="30"/>
  <c r="T22" i="30"/>
  <c r="U22" i="30"/>
  <c r="B7" i="12"/>
  <c r="C7" i="12"/>
  <c r="D7" i="12"/>
  <c r="R2" i="30" s="1"/>
  <c r="E7" i="12"/>
  <c r="F7" i="12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 s="1"/>
  <c r="C36" i="12"/>
  <c r="Q27" i="30" s="1"/>
  <c r="D36" i="12"/>
  <c r="R27" i="30" s="1"/>
  <c r="E36" i="12"/>
  <c r="S27" i="30" s="1"/>
  <c r="F36" i="12"/>
  <c r="T27" i="30" s="1"/>
  <c r="G36" i="12"/>
  <c r="U27" i="30" s="1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Q16" i="28"/>
  <c r="R16" i="28"/>
  <c r="S16" i="28"/>
  <c r="T16" i="28"/>
  <c r="U16" i="28"/>
  <c r="Q17" i="28"/>
  <c r="R17" i="28"/>
  <c r="S17" i="28"/>
  <c r="T17" i="28"/>
  <c r="U17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 s="1"/>
  <c r="E29" i="10"/>
  <c r="F29" i="10"/>
  <c r="T21" i="28" s="1"/>
  <c r="G29" i="10"/>
  <c r="Q22" i="28"/>
  <c r="R22" i="28"/>
  <c r="S22" i="28"/>
  <c r="T22" i="28"/>
  <c r="U22" i="28"/>
  <c r="Q25" i="28"/>
  <c r="R25" i="28"/>
  <c r="S25" i="28"/>
  <c r="T25" i="28"/>
  <c r="U25" i="28"/>
  <c r="Q26" i="28"/>
  <c r="R26" i="28"/>
  <c r="S26" i="28"/>
  <c r="T26" i="28"/>
  <c r="U26" i="28"/>
  <c r="C37" i="10"/>
  <c r="Q27" i="28" s="1"/>
  <c r="D37" i="10"/>
  <c r="R27" i="28" s="1"/>
  <c r="E37" i="10"/>
  <c r="S27" i="28" s="1"/>
  <c r="F37" i="10"/>
  <c r="T27" i="28" s="1"/>
  <c r="G37" i="10"/>
  <c r="U27" i="28" s="1"/>
  <c r="P3" i="28"/>
  <c r="P4" i="28"/>
  <c r="P5" i="28"/>
  <c r="P6" i="28"/>
  <c r="P7" i="28"/>
  <c r="P8" i="28"/>
  <c r="P9" i="28"/>
  <c r="P10" i="28"/>
  <c r="P11" i="28"/>
  <c r="P13" i="28"/>
  <c r="P14" i="28"/>
  <c r="P16" i="28"/>
  <c r="P18" i="28"/>
  <c r="P19" i="28"/>
  <c r="P20" i="28"/>
  <c r="B29" i="10"/>
  <c r="P21" i="28"/>
  <c r="P22" i="28"/>
  <c r="P25" i="28"/>
  <c r="P26" i="28"/>
  <c r="B37" i="10"/>
  <c r="P27" i="28" s="1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Q9" i="27" s="1"/>
  <c r="D12" i="9"/>
  <c r="R5" i="27" s="1"/>
  <c r="D16" i="9"/>
  <c r="R9" i="27" s="1"/>
  <c r="E12" i="9"/>
  <c r="S5" i="27" s="1"/>
  <c r="E16" i="9"/>
  <c r="F12" i="9"/>
  <c r="T5" i="27" s="1"/>
  <c r="F16" i="9"/>
  <c r="T9" i="27" s="1"/>
  <c r="Q3" i="27"/>
  <c r="S3" i="27"/>
  <c r="T3" i="27"/>
  <c r="Q4" i="27"/>
  <c r="R4" i="27"/>
  <c r="S4" i="27"/>
  <c r="T4" i="27"/>
  <c r="U4" i="27"/>
  <c r="Q6" i="27"/>
  <c r="R6" i="27"/>
  <c r="S6" i="27"/>
  <c r="T6" i="27"/>
  <c r="Q7" i="27"/>
  <c r="R7" i="27"/>
  <c r="S7" i="27"/>
  <c r="T7" i="27"/>
  <c r="U7" i="27"/>
  <c r="Q8" i="27"/>
  <c r="R8" i="27"/>
  <c r="S8" i="27"/>
  <c r="T8" i="27"/>
  <c r="S9" i="27"/>
  <c r="Q10" i="27"/>
  <c r="R10" i="27"/>
  <c r="S10" i="27"/>
  <c r="T10" i="27"/>
  <c r="U10" i="27"/>
  <c r="Q11" i="27"/>
  <c r="R11" i="27"/>
  <c r="S11" i="27"/>
  <c r="T11" i="27"/>
  <c r="Q12" i="27"/>
  <c r="R12" i="27"/>
  <c r="S12" i="27"/>
  <c r="T12" i="27"/>
  <c r="C24" i="9"/>
  <c r="C28" i="9"/>
  <c r="Q20" i="27" s="1"/>
  <c r="D24" i="9"/>
  <c r="D21" i="9" s="1"/>
  <c r="R13" i="27" s="1"/>
  <c r="D28" i="9"/>
  <c r="E24" i="9"/>
  <c r="E28" i="9"/>
  <c r="S20" i="27" s="1"/>
  <c r="F24" i="9"/>
  <c r="F21" i="9" s="1"/>
  <c r="T13" i="27" s="1"/>
  <c r="F28" i="9"/>
  <c r="T20" i="27" s="1"/>
  <c r="Q14" i="27"/>
  <c r="R14" i="27"/>
  <c r="S14" i="27"/>
  <c r="T14" i="27"/>
  <c r="U14" i="27"/>
  <c r="Q15" i="27"/>
  <c r="R15" i="27"/>
  <c r="S15" i="27"/>
  <c r="T15" i="27"/>
  <c r="U15" i="27"/>
  <c r="Q17" i="27"/>
  <c r="R17" i="27"/>
  <c r="S17" i="27"/>
  <c r="T17" i="27"/>
  <c r="Q18" i="27"/>
  <c r="R18" i="27"/>
  <c r="S18" i="27"/>
  <c r="T18" i="27"/>
  <c r="U18" i="27"/>
  <c r="Q19" i="27"/>
  <c r="R19" i="27"/>
  <c r="S19" i="27"/>
  <c r="T19" i="27"/>
  <c r="U19" i="27"/>
  <c r="R20" i="27"/>
  <c r="Q21" i="27"/>
  <c r="R21" i="27"/>
  <c r="S21" i="27"/>
  <c r="T21" i="27"/>
  <c r="U21" i="27"/>
  <c r="Q22" i="27"/>
  <c r="R22" i="27"/>
  <c r="S22" i="27"/>
  <c r="T22" i="27"/>
  <c r="Q23" i="27"/>
  <c r="R23" i="27"/>
  <c r="S23" i="27"/>
  <c r="T23" i="27"/>
  <c r="P4" i="27"/>
  <c r="B12" i="9"/>
  <c r="P5" i="27" s="1"/>
  <c r="P6" i="27"/>
  <c r="P7" i="27"/>
  <c r="P8" i="27"/>
  <c r="B16" i="9"/>
  <c r="P9" i="27" s="1"/>
  <c r="P10" i="27"/>
  <c r="P11" i="27"/>
  <c r="P12" i="27"/>
  <c r="B24" i="9"/>
  <c r="P16" i="27" s="1"/>
  <c r="B28" i="9"/>
  <c r="P20" i="27" s="1"/>
  <c r="P14" i="27"/>
  <c r="P15" i="27"/>
  <c r="P17" i="27"/>
  <c r="P18" i="27"/>
  <c r="P19" i="27"/>
  <c r="P21" i="27"/>
  <c r="P22" i="27"/>
  <c r="P23" i="27"/>
  <c r="A5" i="27"/>
  <c r="A4" i="27"/>
  <c r="A3" i="27"/>
  <c r="A2" i="27"/>
  <c r="Q3" i="26"/>
  <c r="Q12" i="26"/>
  <c r="Q2" i="26"/>
  <c r="R30" i="26"/>
  <c r="S2" i="26"/>
  <c r="S3" i="26"/>
  <c r="Q4" i="26"/>
  <c r="R4" i="26"/>
  <c r="S4" i="26"/>
  <c r="T4" i="26"/>
  <c r="U4" i="26"/>
  <c r="Q5" i="26"/>
  <c r="R5" i="26"/>
  <c r="S5" i="26"/>
  <c r="T5" i="26"/>
  <c r="Q6" i="26"/>
  <c r="S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Q10" i="26"/>
  <c r="R10" i="26"/>
  <c r="S10" i="26"/>
  <c r="T10" i="26"/>
  <c r="U10" i="26"/>
  <c r="Q11" i="26"/>
  <c r="R11" i="26"/>
  <c r="S11" i="26"/>
  <c r="T11" i="26"/>
  <c r="U11" i="26"/>
  <c r="R12" i="26"/>
  <c r="S12" i="26"/>
  <c r="T12" i="26"/>
  <c r="Q13" i="26"/>
  <c r="R13" i="26"/>
  <c r="S13" i="26"/>
  <c r="T13" i="26"/>
  <c r="U13" i="26"/>
  <c r="Q14" i="26"/>
  <c r="R14" i="26"/>
  <c r="S14" i="26"/>
  <c r="T14" i="26"/>
  <c r="Q15" i="26"/>
  <c r="R15" i="26"/>
  <c r="S15" i="26"/>
  <c r="T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Q19" i="26"/>
  <c r="R19" i="26"/>
  <c r="S19" i="26"/>
  <c r="T19" i="26"/>
  <c r="U19" i="26"/>
  <c r="Q20" i="26"/>
  <c r="R20" i="26"/>
  <c r="S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S30" i="26"/>
  <c r="T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Q63" i="26"/>
  <c r="T36" i="26"/>
  <c r="T45" i="26"/>
  <c r="T35" i="26"/>
  <c r="Q36" i="26"/>
  <c r="S36" i="26"/>
  <c r="Q37" i="26"/>
  <c r="R37" i="26"/>
  <c r="S37" i="26"/>
  <c r="T37" i="26"/>
  <c r="U37" i="26"/>
  <c r="Q38" i="26"/>
  <c r="R38" i="26"/>
  <c r="S38" i="26"/>
  <c r="T38" i="26"/>
  <c r="U38" i="26"/>
  <c r="Q39" i="26"/>
  <c r="S39" i="26"/>
  <c r="T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Q44" i="26"/>
  <c r="R44" i="26"/>
  <c r="S44" i="26"/>
  <c r="T44" i="26"/>
  <c r="U44" i="26"/>
  <c r="Q45" i="26"/>
  <c r="R45" i="26"/>
  <c r="S45" i="26"/>
  <c r="Q46" i="26"/>
  <c r="R46" i="26"/>
  <c r="S46" i="26"/>
  <c r="T46" i="26"/>
  <c r="U46" i="26"/>
  <c r="Q47" i="26"/>
  <c r="R47" i="26"/>
  <c r="S47" i="26"/>
  <c r="T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Q51" i="26"/>
  <c r="R51" i="26"/>
  <c r="S51" i="26"/>
  <c r="T51" i="26"/>
  <c r="Q52" i="26"/>
  <c r="R52" i="26"/>
  <c r="S52" i="26"/>
  <c r="T52" i="26"/>
  <c r="U52" i="26"/>
  <c r="Q53" i="26"/>
  <c r="R53" i="26"/>
  <c r="T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Q61" i="26"/>
  <c r="R61" i="26"/>
  <c r="S61" i="26"/>
  <c r="T61" i="26"/>
  <c r="U61" i="26"/>
  <c r="Q62" i="26"/>
  <c r="R62" i="26"/>
  <c r="S62" i="26"/>
  <c r="T62" i="26"/>
  <c r="U62" i="26"/>
  <c r="R63" i="26"/>
  <c r="S63" i="26"/>
  <c r="T63" i="26"/>
  <c r="Q64" i="26"/>
  <c r="R64" i="26"/>
  <c r="S64" i="26"/>
  <c r="T64" i="26"/>
  <c r="U64" i="26"/>
  <c r="Q65" i="26"/>
  <c r="R65" i="26"/>
  <c r="S65" i="26"/>
  <c r="T65" i="26"/>
  <c r="Q66" i="26"/>
  <c r="R66" i="26"/>
  <c r="S66" i="26"/>
  <c r="T66" i="26"/>
  <c r="Q67" i="26"/>
  <c r="R67" i="26"/>
  <c r="S67" i="26"/>
  <c r="T67" i="26"/>
  <c r="B53" i="8"/>
  <c r="P45" i="26" s="1"/>
  <c r="B61" i="8"/>
  <c r="P53" i="26" s="1"/>
  <c r="B71" i="8"/>
  <c r="P63" i="26" s="1"/>
  <c r="B19" i="8"/>
  <c r="P12" i="26" s="1"/>
  <c r="B27" i="8"/>
  <c r="P20" i="26" s="1"/>
  <c r="B37" i="8"/>
  <c r="P30" i="26" s="1"/>
  <c r="P37" i="26"/>
  <c r="P38" i="26"/>
  <c r="P40" i="26"/>
  <c r="P41" i="26"/>
  <c r="P42" i="26"/>
  <c r="P43" i="26"/>
  <c r="P44" i="26"/>
  <c r="P46" i="26"/>
  <c r="P47" i="26"/>
  <c r="P48" i="26"/>
  <c r="P49" i="26"/>
  <c r="P50" i="26"/>
  <c r="P51" i="26"/>
  <c r="P52" i="26"/>
  <c r="P54" i="26"/>
  <c r="P55" i="26"/>
  <c r="P56" i="26"/>
  <c r="P57" i="26"/>
  <c r="P58" i="26"/>
  <c r="P59" i="26"/>
  <c r="P60" i="26"/>
  <c r="P61" i="26"/>
  <c r="P62" i="26"/>
  <c r="P64" i="26"/>
  <c r="P65" i="26"/>
  <c r="P66" i="26"/>
  <c r="P67" i="26"/>
  <c r="P4" i="26"/>
  <c r="P5" i="26"/>
  <c r="P7" i="26"/>
  <c r="P8" i="26"/>
  <c r="P9" i="26"/>
  <c r="P10" i="26"/>
  <c r="P11" i="26"/>
  <c r="P13" i="26"/>
  <c r="P14" i="26"/>
  <c r="P15" i="26"/>
  <c r="P16" i="26"/>
  <c r="P17" i="26"/>
  <c r="P18" i="26"/>
  <c r="P19" i="26"/>
  <c r="P21" i="26"/>
  <c r="P22" i="26"/>
  <c r="P23" i="26"/>
  <c r="P24" i="26"/>
  <c r="P25" i="26"/>
  <c r="P26" i="26"/>
  <c r="P27" i="26"/>
  <c r="P28" i="26"/>
  <c r="P29" i="26"/>
  <c r="P31" i="26"/>
  <c r="P32" i="26"/>
  <c r="P33" i="26"/>
  <c r="P34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F16" i="7"/>
  <c r="T3" i="25" s="1"/>
  <c r="E9" i="7"/>
  <c r="S2" i="25" s="1"/>
  <c r="E16" i="7"/>
  <c r="S3" i="25" s="1"/>
  <c r="D16" i="7"/>
  <c r="R3" i="25" s="1"/>
  <c r="C16" i="7"/>
  <c r="Q3" i="25" s="1"/>
  <c r="B16" i="7"/>
  <c r="P3" i="25" s="1"/>
  <c r="A3" i="25"/>
  <c r="A4" i="25"/>
  <c r="A2" i="25"/>
  <c r="A87" i="24"/>
  <c r="Q76" i="24"/>
  <c r="R77" i="24"/>
  <c r="S76" i="24"/>
  <c r="T76" i="24"/>
  <c r="Q77" i="24"/>
  <c r="S77" i="24"/>
  <c r="T77" i="24"/>
  <c r="Q78" i="24"/>
  <c r="R78" i="24"/>
  <c r="S78" i="24"/>
  <c r="T78" i="24"/>
  <c r="Q79" i="24"/>
  <c r="R79" i="24"/>
  <c r="S79" i="24"/>
  <c r="T79" i="24"/>
  <c r="Q80" i="24"/>
  <c r="R80" i="24"/>
  <c r="S80" i="24"/>
  <c r="T80" i="24"/>
  <c r="Q81" i="24"/>
  <c r="R81" i="24"/>
  <c r="S81" i="24"/>
  <c r="T81" i="24"/>
  <c r="U81" i="24"/>
  <c r="Q82" i="24"/>
  <c r="R82" i="24"/>
  <c r="S82" i="24"/>
  <c r="T82" i="24"/>
  <c r="Q83" i="24"/>
  <c r="R83" i="24"/>
  <c r="S83" i="24"/>
  <c r="T83" i="24"/>
  <c r="Q84" i="24"/>
  <c r="R84" i="24"/>
  <c r="S84" i="24"/>
  <c r="T84" i="24"/>
  <c r="U84" i="24"/>
  <c r="Q85" i="24"/>
  <c r="R85" i="24"/>
  <c r="T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Q89" i="24"/>
  <c r="R89" i="24"/>
  <c r="S89" i="24"/>
  <c r="T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Q96" i="24"/>
  <c r="R96" i="24"/>
  <c r="S96" i="24"/>
  <c r="T96" i="24"/>
  <c r="Q97" i="24"/>
  <c r="R97" i="24"/>
  <c r="S97" i="24"/>
  <c r="T97" i="24"/>
  <c r="Q98" i="24"/>
  <c r="R98" i="24"/>
  <c r="S98" i="24"/>
  <c r="T98" i="24"/>
  <c r="Q99" i="24"/>
  <c r="R99" i="24"/>
  <c r="S99" i="24"/>
  <c r="T99" i="24"/>
  <c r="Q100" i="24"/>
  <c r="R100" i="24"/>
  <c r="S100" i="24"/>
  <c r="T100" i="24"/>
  <c r="U100" i="24"/>
  <c r="Q101" i="24"/>
  <c r="R101" i="24"/>
  <c r="S101" i="24"/>
  <c r="T101" i="24"/>
  <c r="Q102" i="24"/>
  <c r="R102" i="24"/>
  <c r="S102" i="24"/>
  <c r="T102" i="24"/>
  <c r="U102" i="24"/>
  <c r="Q103" i="24"/>
  <c r="R103" i="24"/>
  <c r="S103" i="24"/>
  <c r="T103" i="24"/>
  <c r="Q104" i="24"/>
  <c r="R104" i="24"/>
  <c r="S104" i="24"/>
  <c r="T104" i="24"/>
  <c r="U104" i="24"/>
  <c r="Q105" i="24"/>
  <c r="R105" i="24"/>
  <c r="S105" i="24"/>
  <c r="T105" i="24"/>
  <c r="Q106" i="24"/>
  <c r="R106" i="24"/>
  <c r="S106" i="24"/>
  <c r="T106" i="24"/>
  <c r="Q107" i="24"/>
  <c r="R107" i="24"/>
  <c r="S107" i="24"/>
  <c r="T107" i="24"/>
  <c r="Q108" i="24"/>
  <c r="R108" i="24"/>
  <c r="S108" i="24"/>
  <c r="T108" i="24"/>
  <c r="Q109" i="24"/>
  <c r="R109" i="24"/>
  <c r="S109" i="24"/>
  <c r="T109" i="24"/>
  <c r="U109" i="24"/>
  <c r="Q110" i="24"/>
  <c r="R110" i="24"/>
  <c r="S110" i="24"/>
  <c r="T110" i="24"/>
  <c r="Q111" i="24"/>
  <c r="R111" i="24"/>
  <c r="S111" i="24"/>
  <c r="T111" i="24"/>
  <c r="Q112" i="24"/>
  <c r="R112" i="24"/>
  <c r="S112" i="24"/>
  <c r="T112" i="24"/>
  <c r="Q113" i="24"/>
  <c r="R113" i="24"/>
  <c r="S113" i="24"/>
  <c r="T113" i="24"/>
  <c r="U113" i="24"/>
  <c r="Q114" i="24"/>
  <c r="R114" i="24"/>
  <c r="S114" i="24"/>
  <c r="T114" i="24"/>
  <c r="Q115" i="24"/>
  <c r="S115" i="24"/>
  <c r="T115" i="24"/>
  <c r="Q116" i="24"/>
  <c r="R116" i="24"/>
  <c r="S116" i="24"/>
  <c r="T116" i="24"/>
  <c r="Q117" i="24"/>
  <c r="R117" i="24"/>
  <c r="S117" i="24"/>
  <c r="T117" i="24"/>
  <c r="Q118" i="24"/>
  <c r="R118" i="24"/>
  <c r="S118" i="24"/>
  <c r="T118" i="24"/>
  <c r="Q119" i="24"/>
  <c r="R119" i="24"/>
  <c r="S119" i="24"/>
  <c r="T119" i="24"/>
  <c r="Q120" i="24"/>
  <c r="R120" i="24"/>
  <c r="S120" i="24"/>
  <c r="T120" i="24"/>
  <c r="Q121" i="24"/>
  <c r="R121" i="24"/>
  <c r="S121" i="24"/>
  <c r="T121" i="24"/>
  <c r="Q122" i="24"/>
  <c r="R122" i="24"/>
  <c r="S122" i="24"/>
  <c r="T122" i="24"/>
  <c r="Q123" i="24"/>
  <c r="R123" i="24"/>
  <c r="S123" i="24"/>
  <c r="T123" i="24"/>
  <c r="U123" i="24"/>
  <c r="Q124" i="24"/>
  <c r="R124" i="24"/>
  <c r="S124" i="24"/>
  <c r="T124" i="24"/>
  <c r="Q125" i="24"/>
  <c r="R125" i="24"/>
  <c r="S125" i="24"/>
  <c r="T125" i="24"/>
  <c r="Q126" i="24"/>
  <c r="R126" i="24"/>
  <c r="S126" i="24"/>
  <c r="T126" i="24"/>
  <c r="Q127" i="24"/>
  <c r="R127" i="24"/>
  <c r="S127" i="24"/>
  <c r="T127" i="24"/>
  <c r="Q128" i="24"/>
  <c r="R128" i="24"/>
  <c r="S128" i="24"/>
  <c r="T128" i="24"/>
  <c r="Q129" i="24"/>
  <c r="R129" i="24"/>
  <c r="S129" i="24"/>
  <c r="T129" i="24"/>
  <c r="Q130" i="24"/>
  <c r="R130" i="24"/>
  <c r="S130" i="24"/>
  <c r="T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Q139" i="24"/>
  <c r="R139" i="24"/>
  <c r="S139" i="24"/>
  <c r="T139" i="24"/>
  <c r="Q140" i="24"/>
  <c r="R140" i="24"/>
  <c r="S140" i="24"/>
  <c r="T140" i="24"/>
  <c r="U140" i="24"/>
  <c r="Q141" i="24"/>
  <c r="R141" i="24"/>
  <c r="S141" i="24"/>
  <c r="T141" i="24"/>
  <c r="Q142" i="24"/>
  <c r="R142" i="24"/>
  <c r="S142" i="24"/>
  <c r="T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Q146" i="24"/>
  <c r="R146" i="24"/>
  <c r="S146" i="24"/>
  <c r="T146" i="24"/>
  <c r="Q147" i="24"/>
  <c r="R147" i="24"/>
  <c r="S147" i="24"/>
  <c r="T147" i="24"/>
  <c r="Q148" i="24"/>
  <c r="R148" i="24"/>
  <c r="S148" i="24"/>
  <c r="T148" i="24"/>
  <c r="U148" i="24"/>
  <c r="Q149" i="24"/>
  <c r="R149" i="24"/>
  <c r="S149" i="24"/>
  <c r="T149" i="24"/>
  <c r="P77" i="24"/>
  <c r="P85" i="24"/>
  <c r="P95" i="24"/>
  <c r="P105" i="24"/>
  <c r="P125" i="24"/>
  <c r="B146" i="6"/>
  <c r="P138" i="24" s="1"/>
  <c r="B150" i="6"/>
  <c r="P78" i="24"/>
  <c r="P79" i="24"/>
  <c r="P80" i="24"/>
  <c r="P81" i="24"/>
  <c r="P82" i="24"/>
  <c r="P83" i="24"/>
  <c r="P84" i="24"/>
  <c r="P86" i="24"/>
  <c r="P87" i="24"/>
  <c r="P88" i="24"/>
  <c r="P89" i="24"/>
  <c r="P90" i="24"/>
  <c r="P91" i="24"/>
  <c r="P92" i="24"/>
  <c r="P93" i="24"/>
  <c r="P94" i="24"/>
  <c r="P96" i="24"/>
  <c r="P97" i="24"/>
  <c r="P98" i="24"/>
  <c r="P99" i="24"/>
  <c r="P100" i="24"/>
  <c r="P101" i="24"/>
  <c r="P102" i="24"/>
  <c r="P103" i="24"/>
  <c r="P104" i="24"/>
  <c r="P106" i="24"/>
  <c r="P107" i="24"/>
  <c r="P108" i="24"/>
  <c r="P109" i="24"/>
  <c r="P110" i="24"/>
  <c r="P111" i="24"/>
  <c r="P112" i="24"/>
  <c r="P113" i="24"/>
  <c r="P114" i="24"/>
  <c r="P116" i="24"/>
  <c r="P117" i="24"/>
  <c r="P118" i="24"/>
  <c r="P119" i="24"/>
  <c r="P120" i="24"/>
  <c r="P121" i="24"/>
  <c r="P122" i="24"/>
  <c r="P123" i="24"/>
  <c r="P124" i="24"/>
  <c r="P126" i="24"/>
  <c r="P127" i="24"/>
  <c r="P128" i="24"/>
  <c r="P130" i="24"/>
  <c r="P131" i="24"/>
  <c r="P132" i="24"/>
  <c r="P133" i="24"/>
  <c r="P134" i="24"/>
  <c r="P135" i="24"/>
  <c r="P136" i="24"/>
  <c r="P137" i="24"/>
  <c r="P139" i="24"/>
  <c r="P140" i="24"/>
  <c r="P141" i="24"/>
  <c r="P142" i="24"/>
  <c r="P143" i="24"/>
  <c r="P144" i="24"/>
  <c r="P145" i="24"/>
  <c r="P146" i="24"/>
  <c r="P147" i="24"/>
  <c r="P148" i="24"/>
  <c r="P149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3" i="24"/>
  <c r="S3" i="24"/>
  <c r="T3" i="24"/>
  <c r="Q4" i="24"/>
  <c r="R4" i="24"/>
  <c r="S4" i="24"/>
  <c r="T4" i="24"/>
  <c r="Q5" i="24"/>
  <c r="R5" i="24"/>
  <c r="S5" i="24"/>
  <c r="T5" i="24"/>
  <c r="Q6" i="24"/>
  <c r="R6" i="24"/>
  <c r="S6" i="24"/>
  <c r="T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Q11" i="24"/>
  <c r="R11" i="24"/>
  <c r="S11" i="24"/>
  <c r="T11" i="24"/>
  <c r="Q12" i="24"/>
  <c r="R12" i="24"/>
  <c r="S12" i="24"/>
  <c r="T12" i="24"/>
  <c r="Q13" i="24"/>
  <c r="R13" i="24"/>
  <c r="S13" i="24"/>
  <c r="T13" i="24"/>
  <c r="Q14" i="24"/>
  <c r="R14" i="24"/>
  <c r="S14" i="24"/>
  <c r="T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Q18" i="24"/>
  <c r="R18" i="24"/>
  <c r="S18" i="24"/>
  <c r="T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Q22" i="24"/>
  <c r="R22" i="24"/>
  <c r="S22" i="24"/>
  <c r="T22" i="24"/>
  <c r="Q23" i="24"/>
  <c r="R23" i="24"/>
  <c r="S23" i="24"/>
  <c r="T23" i="24"/>
  <c r="Q24" i="24"/>
  <c r="R24" i="24"/>
  <c r="S24" i="24"/>
  <c r="T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Q28" i="24"/>
  <c r="R28" i="24"/>
  <c r="S28" i="24"/>
  <c r="T28" i="24"/>
  <c r="Q29" i="24"/>
  <c r="R29" i="24"/>
  <c r="S29" i="24"/>
  <c r="T29" i="24"/>
  <c r="Q30" i="24"/>
  <c r="R30" i="24"/>
  <c r="S30" i="24"/>
  <c r="T30" i="24"/>
  <c r="U30" i="24"/>
  <c r="Q31" i="24"/>
  <c r="R31" i="24"/>
  <c r="S31" i="24"/>
  <c r="T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Q35" i="24"/>
  <c r="R35" i="24"/>
  <c r="S35" i="24"/>
  <c r="T35" i="24"/>
  <c r="Q36" i="24"/>
  <c r="R36" i="24"/>
  <c r="S36" i="24"/>
  <c r="T36" i="24"/>
  <c r="Q37" i="24"/>
  <c r="R37" i="24"/>
  <c r="S37" i="24"/>
  <c r="T37" i="24"/>
  <c r="U37" i="24"/>
  <c r="Q38" i="24"/>
  <c r="R38" i="24"/>
  <c r="S38" i="24"/>
  <c r="T38" i="24"/>
  <c r="Q39" i="24"/>
  <c r="R39" i="24"/>
  <c r="S39" i="24"/>
  <c r="T39" i="24"/>
  <c r="Q40" i="24"/>
  <c r="R40" i="24"/>
  <c r="S40" i="24"/>
  <c r="T40" i="24"/>
  <c r="Q41" i="24"/>
  <c r="R41" i="24"/>
  <c r="S41" i="24"/>
  <c r="T41" i="24"/>
  <c r="Q42" i="24"/>
  <c r="R42" i="24"/>
  <c r="S42" i="24"/>
  <c r="T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Q46" i="24"/>
  <c r="R46" i="24"/>
  <c r="S46" i="24"/>
  <c r="T46" i="24"/>
  <c r="Q47" i="24"/>
  <c r="R47" i="24"/>
  <c r="S47" i="24"/>
  <c r="T47" i="24"/>
  <c r="Q48" i="24"/>
  <c r="R48" i="24"/>
  <c r="S48" i="24"/>
  <c r="T48" i="24"/>
  <c r="U48" i="24"/>
  <c r="Q49" i="24"/>
  <c r="R49" i="24"/>
  <c r="S49" i="24"/>
  <c r="T49" i="24"/>
  <c r="Q50" i="24"/>
  <c r="R50" i="24"/>
  <c r="S50" i="24"/>
  <c r="T50" i="24"/>
  <c r="Q51" i="24"/>
  <c r="R51" i="24"/>
  <c r="S51" i="24"/>
  <c r="T51" i="24"/>
  <c r="Q52" i="24"/>
  <c r="R52" i="24"/>
  <c r="S52" i="24"/>
  <c r="T52" i="24"/>
  <c r="Q53" i="24"/>
  <c r="R53" i="24"/>
  <c r="S53" i="24"/>
  <c r="T53" i="24"/>
  <c r="Q54" i="24"/>
  <c r="R54" i="24"/>
  <c r="S54" i="24"/>
  <c r="T54" i="24"/>
  <c r="Q55" i="24"/>
  <c r="R55" i="24"/>
  <c r="S55" i="24"/>
  <c r="T55" i="24"/>
  <c r="Q56" i="24"/>
  <c r="R56" i="24"/>
  <c r="S56" i="24"/>
  <c r="T56" i="24"/>
  <c r="Q57" i="24"/>
  <c r="R57" i="24"/>
  <c r="S57" i="24"/>
  <c r="T57" i="24"/>
  <c r="Q58" i="24"/>
  <c r="R58" i="24"/>
  <c r="S58" i="24"/>
  <c r="T58" i="24"/>
  <c r="Q59" i="24"/>
  <c r="R59" i="24"/>
  <c r="S59" i="24"/>
  <c r="T59" i="24"/>
  <c r="Q60" i="24"/>
  <c r="R60" i="24"/>
  <c r="S60" i="24"/>
  <c r="T60" i="24"/>
  <c r="Q61" i="24"/>
  <c r="R61" i="24"/>
  <c r="S61" i="24"/>
  <c r="T61" i="24"/>
  <c r="Q62" i="24"/>
  <c r="R62" i="24"/>
  <c r="S62" i="24"/>
  <c r="T62" i="24"/>
  <c r="Q63" i="24"/>
  <c r="R63" i="24"/>
  <c r="S63" i="24"/>
  <c r="T63" i="24"/>
  <c r="Q64" i="24"/>
  <c r="R64" i="24"/>
  <c r="S64" i="24"/>
  <c r="T64" i="24"/>
  <c r="Q65" i="24"/>
  <c r="R65" i="24"/>
  <c r="S65" i="24"/>
  <c r="T65" i="24"/>
  <c r="Q66" i="24"/>
  <c r="R66" i="24"/>
  <c r="S66" i="24"/>
  <c r="T66" i="24"/>
  <c r="Q67" i="24"/>
  <c r="R67" i="24"/>
  <c r="S67" i="24"/>
  <c r="T67" i="24"/>
  <c r="U67" i="24"/>
  <c r="Q68" i="24"/>
  <c r="R68" i="24"/>
  <c r="S68" i="24"/>
  <c r="T68" i="24"/>
  <c r="Q69" i="24"/>
  <c r="R69" i="24"/>
  <c r="S69" i="24"/>
  <c r="T69" i="24"/>
  <c r="Q70" i="24"/>
  <c r="R70" i="24"/>
  <c r="S70" i="24"/>
  <c r="T70" i="24"/>
  <c r="Q71" i="24"/>
  <c r="R71" i="24"/>
  <c r="S71" i="24"/>
  <c r="T71" i="24"/>
  <c r="U71" i="24"/>
  <c r="Q72" i="24"/>
  <c r="R72" i="24"/>
  <c r="S72" i="24"/>
  <c r="T72" i="24"/>
  <c r="Q73" i="24"/>
  <c r="R73" i="24"/>
  <c r="S73" i="24"/>
  <c r="T73" i="24"/>
  <c r="Q74" i="24"/>
  <c r="R74" i="24"/>
  <c r="S74" i="24"/>
  <c r="T74" i="24"/>
  <c r="Q75" i="24"/>
  <c r="R75" i="24"/>
  <c r="S75" i="24"/>
  <c r="T75" i="24"/>
  <c r="P4" i="24"/>
  <c r="P5" i="24"/>
  <c r="P6" i="24"/>
  <c r="P7" i="24"/>
  <c r="P8" i="24"/>
  <c r="P9" i="24"/>
  <c r="P10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4" i="20"/>
  <c r="U5" i="20"/>
  <c r="U6" i="20"/>
  <c r="U9" i="20"/>
  <c r="U13" i="20"/>
  <c r="U14" i="20"/>
  <c r="U18" i="20"/>
  <c r="U20" i="20"/>
  <c r="U21" i="20"/>
  <c r="U23" i="20"/>
  <c r="U26" i="20"/>
  <c r="U27" i="20"/>
  <c r="U28" i="20"/>
  <c r="U32" i="20"/>
  <c r="G46" i="5"/>
  <c r="U38" i="20" s="1"/>
  <c r="G47" i="5"/>
  <c r="U39" i="20" s="1"/>
  <c r="G48" i="5"/>
  <c r="U40" i="20" s="1"/>
  <c r="G49" i="5"/>
  <c r="U41" i="20" s="1"/>
  <c r="G50" i="5"/>
  <c r="U42" i="20" s="1"/>
  <c r="G51" i="5"/>
  <c r="U43" i="20" s="1"/>
  <c r="G52" i="5"/>
  <c r="U44" i="20" s="1"/>
  <c r="G53" i="5"/>
  <c r="U45" i="20" s="1"/>
  <c r="G55" i="5"/>
  <c r="U47" i="20" s="1"/>
  <c r="G56" i="5"/>
  <c r="U48" i="20" s="1"/>
  <c r="G57" i="5"/>
  <c r="U49" i="20" s="1"/>
  <c r="G60" i="5"/>
  <c r="U52" i="20" s="1"/>
  <c r="G61" i="5"/>
  <c r="U53" i="20" s="1"/>
  <c r="G62" i="5"/>
  <c r="U54" i="20" s="1"/>
  <c r="G63" i="5"/>
  <c r="U55" i="20" s="1"/>
  <c r="U58" i="20"/>
  <c r="U60" i="20"/>
  <c r="U61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Q10" i="20"/>
  <c r="R10" i="20"/>
  <c r="S10" i="20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Q22" i="20"/>
  <c r="R22" i="20"/>
  <c r="S22" i="20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Q29" i="20"/>
  <c r="R29" i="20"/>
  <c r="S29" i="20"/>
  <c r="T29" i="20"/>
  <c r="Q30" i="20"/>
  <c r="R30" i="20"/>
  <c r="S30" i="20"/>
  <c r="T30" i="20"/>
  <c r="Q31" i="20"/>
  <c r="R31" i="20"/>
  <c r="S31" i="20"/>
  <c r="T31" i="20"/>
  <c r="Q32" i="20"/>
  <c r="R32" i="20"/>
  <c r="S32" i="20"/>
  <c r="T32" i="20"/>
  <c r="Q33" i="20"/>
  <c r="R33" i="20"/>
  <c r="S33" i="20"/>
  <c r="T33" i="20"/>
  <c r="C41" i="5"/>
  <c r="D41" i="5"/>
  <c r="F41" i="5"/>
  <c r="T34" i="20" s="1"/>
  <c r="Q37" i="20"/>
  <c r="R37" i="20"/>
  <c r="S37" i="20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Q46" i="20"/>
  <c r="S46" i="20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Q51" i="20"/>
  <c r="R51" i="20"/>
  <c r="S51" i="20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Q56" i="20"/>
  <c r="S56" i="20"/>
  <c r="T56" i="20"/>
  <c r="C67" i="5"/>
  <c r="Q57" i="20" s="1"/>
  <c r="D67" i="5"/>
  <c r="R57" i="20" s="1"/>
  <c r="E67" i="5"/>
  <c r="S57" i="20" s="1"/>
  <c r="F67" i="5"/>
  <c r="T57" i="20" s="1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 s="1"/>
  <c r="D75" i="5"/>
  <c r="R62" i="20" s="1"/>
  <c r="E75" i="5"/>
  <c r="S62" i="20" s="1"/>
  <c r="F75" i="5"/>
  <c r="T62" i="20" s="1"/>
  <c r="P61" i="20"/>
  <c r="B75" i="5"/>
  <c r="P62" i="20"/>
  <c r="P60" i="20"/>
  <c r="P58" i="20"/>
  <c r="B67" i="5"/>
  <c r="P57" i="20" s="1"/>
  <c r="B45" i="5"/>
  <c r="P37" i="20" s="1"/>
  <c r="B54" i="5"/>
  <c r="B59" i="5"/>
  <c r="P51" i="20" s="1"/>
  <c r="P38" i="20"/>
  <c r="P39" i="20"/>
  <c r="P40" i="20"/>
  <c r="P41" i="20"/>
  <c r="P42" i="20"/>
  <c r="P43" i="20"/>
  <c r="P44" i="20"/>
  <c r="P45" i="20"/>
  <c r="P47" i="20"/>
  <c r="P48" i="20"/>
  <c r="P49" i="20"/>
  <c r="P50" i="20"/>
  <c r="P52" i="20"/>
  <c r="P53" i="20"/>
  <c r="P54" i="20"/>
  <c r="P55" i="20"/>
  <c r="B16" i="5"/>
  <c r="P10" i="20" s="1"/>
  <c r="B28" i="5"/>
  <c r="B35" i="5"/>
  <c r="P29" i="20" s="1"/>
  <c r="B37" i="5"/>
  <c r="P31" i="20" s="1"/>
  <c r="P32" i="20"/>
  <c r="P33" i="20"/>
  <c r="P4" i="20"/>
  <c r="P5" i="20"/>
  <c r="P6" i="20"/>
  <c r="P7" i="20"/>
  <c r="P8" i="20"/>
  <c r="P9" i="20"/>
  <c r="P11" i="20"/>
  <c r="P12" i="20"/>
  <c r="P13" i="20"/>
  <c r="P14" i="20"/>
  <c r="P15" i="20"/>
  <c r="P16" i="20"/>
  <c r="P17" i="20"/>
  <c r="P18" i="20"/>
  <c r="P19" i="20"/>
  <c r="P20" i="20"/>
  <c r="P21" i="20"/>
  <c r="P23" i="20"/>
  <c r="P24" i="20"/>
  <c r="P25" i="20"/>
  <c r="P26" i="20"/>
  <c r="P27" i="20"/>
  <c r="P28" i="20"/>
  <c r="P30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D20" i="23"/>
  <c r="B6" i="1" s="1"/>
  <c r="F18" i="23"/>
  <c r="K6" i="3" s="1"/>
  <c r="E18" i="23"/>
  <c r="J6" i="3" s="1"/>
  <c r="D18" i="23"/>
  <c r="I6" i="3" s="1"/>
  <c r="E5" i="13"/>
  <c r="D5" i="13"/>
  <c r="C5" i="13"/>
  <c r="B5" i="13"/>
  <c r="D5" i="12"/>
  <c r="C5" i="12"/>
  <c r="I25" i="23"/>
  <c r="D23" i="23"/>
  <c r="B6" i="11" s="1"/>
  <c r="I23" i="23"/>
  <c r="G6" i="10" s="1"/>
  <c r="H23" i="23"/>
  <c r="F6" i="11" s="1"/>
  <c r="G23" i="23"/>
  <c r="E6" i="11" s="1"/>
  <c r="F23" i="23"/>
  <c r="D6" i="11" s="1"/>
  <c r="E23" i="23"/>
  <c r="C6" i="11" s="1"/>
  <c r="G5" i="13"/>
  <c r="G5" i="12"/>
  <c r="C11" i="23"/>
  <c r="A2" i="13" s="1"/>
  <c r="A5" i="9"/>
  <c r="A5" i="8"/>
  <c r="A5" i="7"/>
  <c r="A5" i="6"/>
  <c r="A4" i="5"/>
  <c r="A4" i="4"/>
  <c r="A4" i="3"/>
  <c r="A4" i="2"/>
  <c r="A4" i="1"/>
  <c r="K15" i="3"/>
  <c r="K16" i="3"/>
  <c r="K17" i="3"/>
  <c r="K18" i="3"/>
  <c r="J14" i="3"/>
  <c r="X4" i="17" s="1"/>
  <c r="I14" i="3"/>
  <c r="W4" i="17" s="1"/>
  <c r="I8" i="3"/>
  <c r="H14" i="3"/>
  <c r="V4" i="17" s="1"/>
  <c r="G14" i="3"/>
  <c r="U4" i="17" s="1"/>
  <c r="E14" i="3"/>
  <c r="S4" i="17" s="1"/>
  <c r="K9" i="3"/>
  <c r="K10" i="3"/>
  <c r="K11" i="3"/>
  <c r="K12" i="3"/>
  <c r="J8" i="3"/>
  <c r="H8" i="3"/>
  <c r="H20" i="3" s="1"/>
  <c r="V5" i="17" s="1"/>
  <c r="G8" i="3"/>
  <c r="E8" i="3"/>
  <c r="S3" i="17" s="1"/>
  <c r="S17" i="16"/>
  <c r="R17" i="16"/>
  <c r="H27" i="2"/>
  <c r="V15" i="16" s="1"/>
  <c r="G27" i="2"/>
  <c r="U15" i="16" s="1"/>
  <c r="F27" i="2"/>
  <c r="T15" i="16" s="1"/>
  <c r="E27" i="2"/>
  <c r="S15" i="16" s="1"/>
  <c r="D27" i="2"/>
  <c r="R15" i="16" s="1"/>
  <c r="C27" i="2"/>
  <c r="Q15" i="16" s="1"/>
  <c r="P17" i="16"/>
  <c r="B27" i="2"/>
  <c r="P15" i="16" s="1"/>
  <c r="H22" i="2"/>
  <c r="V14" i="16" s="1"/>
  <c r="G22" i="2"/>
  <c r="U14" i="16" s="1"/>
  <c r="F22" i="2"/>
  <c r="E22" i="2"/>
  <c r="S14" i="16" s="1"/>
  <c r="D22" i="2"/>
  <c r="R14" i="16" s="1"/>
  <c r="C22" i="2"/>
  <c r="Q14" i="16" s="1"/>
  <c r="B22" i="2"/>
  <c r="P14" i="16" s="1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P22" i="18" s="1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R9" i="18" s="1"/>
  <c r="B64" i="4"/>
  <c r="B55" i="4"/>
  <c r="P30" i="18"/>
  <c r="B49" i="4"/>
  <c r="P27" i="18" s="1"/>
  <c r="B37" i="4"/>
  <c r="B29" i="4"/>
  <c r="P15" i="18" s="1"/>
  <c r="B17" i="4"/>
  <c r="B13" i="4"/>
  <c r="P6" i="18" s="1"/>
  <c r="Q3" i="18"/>
  <c r="R3" i="18"/>
  <c r="Q4" i="18"/>
  <c r="R4" i="18"/>
  <c r="Q7" i="18"/>
  <c r="R7" i="18"/>
  <c r="Q8" i="18"/>
  <c r="R8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3" i="18"/>
  <c r="P34" i="18"/>
  <c r="P35" i="18"/>
  <c r="P28" i="18"/>
  <c r="P29" i="18"/>
  <c r="P20" i="18"/>
  <c r="P21" i="18"/>
  <c r="P23" i="18"/>
  <c r="P24" i="18"/>
  <c r="P19" i="18"/>
  <c r="P16" i="18"/>
  <c r="P17" i="18"/>
  <c r="P7" i="18"/>
  <c r="P8" i="18"/>
  <c r="P3" i="18"/>
  <c r="P4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 s="1"/>
  <c r="F63" i="1"/>
  <c r="Q106" i="15" s="1"/>
  <c r="Q107" i="15"/>
  <c r="Q108" i="15"/>
  <c r="Q109" i="15"/>
  <c r="Q110" i="15"/>
  <c r="Q111" i="15"/>
  <c r="Q112" i="15"/>
  <c r="Q113" i="15"/>
  <c r="Q114" i="15"/>
  <c r="Q115" i="15"/>
  <c r="F75" i="1"/>
  <c r="Q116" i="15" s="1"/>
  <c r="Q117" i="15"/>
  <c r="Q118" i="15"/>
  <c r="E19" i="1"/>
  <c r="P67" i="15" s="1"/>
  <c r="E23" i="1"/>
  <c r="P71" i="15" s="1"/>
  <c r="E27" i="1"/>
  <c r="P76" i="15" s="1"/>
  <c r="E31" i="1"/>
  <c r="P80" i="15" s="1"/>
  <c r="E38" i="1"/>
  <c r="P91" i="15"/>
  <c r="E57" i="1"/>
  <c r="P103" i="15" s="1"/>
  <c r="E63" i="1"/>
  <c r="P106" i="15" s="1"/>
  <c r="P110" i="15"/>
  <c r="E75" i="1"/>
  <c r="P116" i="15" s="1"/>
  <c r="P117" i="15"/>
  <c r="P118" i="15"/>
  <c r="P111" i="15"/>
  <c r="P112" i="15"/>
  <c r="P113" i="15"/>
  <c r="P114" i="15"/>
  <c r="P115" i="15"/>
  <c r="P107" i="15"/>
  <c r="P108" i="15"/>
  <c r="P109" i="15"/>
  <c r="P98" i="15"/>
  <c r="P99" i="15"/>
  <c r="P100" i="15"/>
  <c r="P101" i="15"/>
  <c r="P102" i="15"/>
  <c r="P97" i="15"/>
  <c r="P77" i="15"/>
  <c r="Q77" i="15"/>
  <c r="P78" i="15"/>
  <c r="Q78" i="15"/>
  <c r="P79" i="15"/>
  <c r="Q79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Q87" i="15"/>
  <c r="P88" i="15"/>
  <c r="Q88" i="15"/>
  <c r="P89" i="15"/>
  <c r="Q89" i="15"/>
  <c r="P90" i="15"/>
  <c r="Q90" i="15"/>
  <c r="Q91" i="15"/>
  <c r="P92" i="15"/>
  <c r="Q92" i="15"/>
  <c r="P93" i="15"/>
  <c r="Q93" i="15"/>
  <c r="P94" i="15"/>
  <c r="Q94" i="15"/>
  <c r="Q75" i="15"/>
  <c r="P75" i="15"/>
  <c r="Q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8" i="15"/>
  <c r="Q68" i="15"/>
  <c r="P69" i="15"/>
  <c r="Q69" i="15"/>
  <c r="P70" i="15"/>
  <c r="Q70" i="15"/>
  <c r="Q71" i="15"/>
  <c r="P72" i="15"/>
  <c r="Q72" i="15"/>
  <c r="P73" i="15"/>
  <c r="Q73" i="15"/>
  <c r="P74" i="15"/>
  <c r="Q74" i="15"/>
  <c r="Q57" i="15"/>
  <c r="Q33" i="15"/>
  <c r="P33" i="15"/>
  <c r="A33" i="15"/>
  <c r="A55" i="15"/>
  <c r="Q4" i="15"/>
  <c r="Q20" i="15"/>
  <c r="Q26" i="15"/>
  <c r="C47" i="1"/>
  <c r="C60" i="1"/>
  <c r="Q53" i="15" s="1"/>
  <c r="B60" i="1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1" i="15"/>
  <c r="Q22" i="15"/>
  <c r="Q23" i="15"/>
  <c r="Q24" i="15"/>
  <c r="Q25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B25" i="1"/>
  <c r="P20" i="15" s="1"/>
  <c r="P21" i="15"/>
  <c r="P22" i="15"/>
  <c r="P23" i="15"/>
  <c r="P24" i="15"/>
  <c r="P25" i="15"/>
  <c r="B31" i="1"/>
  <c r="P26" i="15" s="1"/>
  <c r="P27" i="15"/>
  <c r="P28" i="15"/>
  <c r="P29" i="15"/>
  <c r="P30" i="15"/>
  <c r="P31" i="15"/>
  <c r="P32" i="15"/>
  <c r="B38" i="1"/>
  <c r="P34" i="15" s="1"/>
  <c r="P35" i="15"/>
  <c r="P36" i="15"/>
  <c r="B41" i="1"/>
  <c r="P37" i="15" s="1"/>
  <c r="P38" i="15"/>
  <c r="P39" i="15"/>
  <c r="P40" i="15"/>
  <c r="P41" i="15"/>
  <c r="P5" i="15"/>
  <c r="P6" i="15"/>
  <c r="P7" i="15"/>
  <c r="P8" i="15"/>
  <c r="P9" i="15"/>
  <c r="P10" i="15"/>
  <c r="P11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C70" i="4"/>
  <c r="Q37" i="18" s="1"/>
  <c r="D70" i="4"/>
  <c r="R37" i="18" s="1"/>
  <c r="C68" i="4"/>
  <c r="Q36" i="18" s="1"/>
  <c r="D68" i="4"/>
  <c r="C64" i="4"/>
  <c r="Q33" i="18" s="1"/>
  <c r="D64" i="4"/>
  <c r="R33" i="18" s="1"/>
  <c r="C63" i="4"/>
  <c r="Q32" i="18" s="1"/>
  <c r="D63" i="4"/>
  <c r="R32" i="18" s="1"/>
  <c r="C48" i="4"/>
  <c r="C55" i="4"/>
  <c r="Q31" i="18" s="1"/>
  <c r="D55" i="4"/>
  <c r="R31" i="18" s="1"/>
  <c r="Q30" i="18"/>
  <c r="R30" i="18"/>
  <c r="D48" i="4"/>
  <c r="R26" i="18" s="1"/>
  <c r="C49" i="4"/>
  <c r="Q27" i="18" s="1"/>
  <c r="D49" i="4"/>
  <c r="R27" i="18" s="1"/>
  <c r="C29" i="4"/>
  <c r="Q15" i="18" s="1"/>
  <c r="D29" i="4"/>
  <c r="R15" i="18" s="1"/>
  <c r="C40" i="4"/>
  <c r="Q22" i="18" s="1"/>
  <c r="D40" i="4"/>
  <c r="C37" i="4"/>
  <c r="Q19" i="18" s="1"/>
  <c r="D37" i="4"/>
  <c r="D44" i="4" s="1"/>
  <c r="D11" i="4" s="1"/>
  <c r="C17" i="4"/>
  <c r="Q9" i="18" s="1"/>
  <c r="C13" i="4"/>
  <c r="Q6" i="18" s="1"/>
  <c r="D13" i="4"/>
  <c r="R6" i="18" s="1"/>
  <c r="Q17" i="16"/>
  <c r="T17" i="16"/>
  <c r="C13" i="2"/>
  <c r="Q8" i="16" s="1"/>
  <c r="D13" i="2"/>
  <c r="R8" i="16" s="1"/>
  <c r="E13" i="2"/>
  <c r="S8" i="16" s="1"/>
  <c r="F13" i="2"/>
  <c r="T8" i="16" s="1"/>
  <c r="G13" i="2"/>
  <c r="U8" i="16" s="1"/>
  <c r="H13" i="2"/>
  <c r="V8" i="16" s="1"/>
  <c r="B13" i="2"/>
  <c r="P8" i="16" s="1"/>
  <c r="C9" i="2"/>
  <c r="Q4" i="16" s="1"/>
  <c r="D9" i="2"/>
  <c r="R4" i="16" s="1"/>
  <c r="E9" i="2"/>
  <c r="S4" i="16" s="1"/>
  <c r="F9" i="2"/>
  <c r="T4" i="16" s="1"/>
  <c r="G9" i="2"/>
  <c r="U4" i="16" s="1"/>
  <c r="H9" i="2"/>
  <c r="V4" i="16" s="1"/>
  <c r="B9" i="2"/>
  <c r="P4" i="16" s="1"/>
  <c r="P4" i="15"/>
  <c r="R22" i="18"/>
  <c r="R19" i="18"/>
  <c r="Q67" i="15"/>
  <c r="T2" i="30" l="1"/>
  <c r="F31" i="12"/>
  <c r="F5" i="12"/>
  <c r="P87" i="15"/>
  <c r="E47" i="1"/>
  <c r="E59" i="1" s="1"/>
  <c r="E81" i="1" s="1"/>
  <c r="Q34" i="20"/>
  <c r="C70" i="5"/>
  <c r="R34" i="20"/>
  <c r="D70" i="5"/>
  <c r="P53" i="15"/>
  <c r="B62" i="1"/>
  <c r="P54" i="15" s="1"/>
  <c r="U30" i="20"/>
  <c r="G6" i="11"/>
  <c r="G28" i="9"/>
  <c r="U20" i="27" s="1"/>
  <c r="P115" i="24"/>
  <c r="G37" i="5"/>
  <c r="U31" i="20" s="1"/>
  <c r="T16" i="27"/>
  <c r="E21" i="9"/>
  <c r="S13" i="27" s="1"/>
  <c r="R16" i="27"/>
  <c r="G16" i="9"/>
  <c r="U9" i="27" s="1"/>
  <c r="P36" i="18"/>
  <c r="B72" i="4"/>
  <c r="B74" i="4" s="1"/>
  <c r="P39" i="18" s="1"/>
  <c r="P46" i="20"/>
  <c r="D6" i="10"/>
  <c r="E6" i="10"/>
  <c r="F6" i="1"/>
  <c r="V3" i="17"/>
  <c r="S34" i="20"/>
  <c r="E70" i="5"/>
  <c r="P51" i="24"/>
  <c r="U2" i="31"/>
  <c r="E29" i="13"/>
  <c r="S22" i="31" s="1"/>
  <c r="T2" i="31"/>
  <c r="J20" i="3"/>
  <c r="X5" i="17" s="1"/>
  <c r="G53" i="8"/>
  <c r="U45" i="26" s="1"/>
  <c r="A2" i="2"/>
  <c r="C21" i="9"/>
  <c r="Q13" i="27" s="1"/>
  <c r="U95" i="24"/>
  <c r="G150" i="6"/>
  <c r="U142" i="24" s="1"/>
  <c r="T14" i="16"/>
  <c r="A2" i="7"/>
  <c r="U41" i="24"/>
  <c r="S16" i="27"/>
  <c r="S2" i="31"/>
  <c r="C29" i="13"/>
  <c r="Q22" i="31" s="1"/>
  <c r="B57" i="4"/>
  <c r="B59" i="4" s="1"/>
  <c r="I20" i="3"/>
  <c r="W5" i="17" s="1"/>
  <c r="K14" i="3"/>
  <c r="Y4" i="17" s="1"/>
  <c r="E6" i="1"/>
  <c r="A2" i="8"/>
  <c r="B21" i="9"/>
  <c r="P13" i="27" s="1"/>
  <c r="Q2" i="31"/>
  <c r="T23" i="30"/>
  <c r="D31" i="12"/>
  <c r="R23" i="30" s="1"/>
  <c r="C31" i="12"/>
  <c r="Q23" i="30" s="1"/>
  <c r="E31" i="12"/>
  <c r="S23" i="30" s="1"/>
  <c r="B31" i="12"/>
  <c r="P23" i="30" s="1"/>
  <c r="P2" i="30"/>
  <c r="S21" i="28"/>
  <c r="U21" i="28"/>
  <c r="E9" i="9"/>
  <c r="E33" i="9" s="1"/>
  <c r="S24" i="27" s="1"/>
  <c r="G12" i="9"/>
  <c r="U11" i="27"/>
  <c r="Q16" i="27"/>
  <c r="C9" i="9"/>
  <c r="Q2" i="27" s="1"/>
  <c r="G61" i="8"/>
  <c r="U53" i="26" s="1"/>
  <c r="G71" i="8"/>
  <c r="U63" i="26" s="1"/>
  <c r="G19" i="8"/>
  <c r="U12" i="26" s="1"/>
  <c r="U5" i="26"/>
  <c r="G27" i="8"/>
  <c r="U20" i="26" s="1"/>
  <c r="G16" i="7"/>
  <c r="U3" i="25" s="1"/>
  <c r="U85" i="24"/>
  <c r="U105" i="24"/>
  <c r="G146" i="6"/>
  <c r="U138" i="24" s="1"/>
  <c r="G133" i="6"/>
  <c r="U125" i="24" s="1"/>
  <c r="U77" i="24"/>
  <c r="U115" i="24"/>
  <c r="G137" i="6"/>
  <c r="U129" i="24" s="1"/>
  <c r="U108" i="24"/>
  <c r="U21" i="24"/>
  <c r="G58" i="6"/>
  <c r="G71" i="6"/>
  <c r="U64" i="24" s="1"/>
  <c r="U11" i="24"/>
  <c r="G75" i="6"/>
  <c r="U68" i="24" s="1"/>
  <c r="U31" i="24"/>
  <c r="U66" i="24"/>
  <c r="U54" i="24"/>
  <c r="U22" i="24"/>
  <c r="G62" i="6"/>
  <c r="U55" i="24" s="1"/>
  <c r="U3" i="24"/>
  <c r="P11" i="24"/>
  <c r="G67" i="5"/>
  <c r="U57" i="20" s="1"/>
  <c r="G59" i="5"/>
  <c r="U51" i="20" s="1"/>
  <c r="G54" i="5"/>
  <c r="B65" i="5"/>
  <c r="F70" i="5"/>
  <c r="U33" i="20"/>
  <c r="G28" i="5"/>
  <c r="U22" i="20" s="1"/>
  <c r="G16" i="5"/>
  <c r="U10" i="20" s="1"/>
  <c r="B41" i="5"/>
  <c r="U11" i="20"/>
  <c r="R25" i="18"/>
  <c r="C44" i="4"/>
  <c r="Q25" i="18" s="1"/>
  <c r="B44" i="4"/>
  <c r="P25" i="18" s="1"/>
  <c r="D72" i="4"/>
  <c r="D74" i="4" s="1"/>
  <c r="R39" i="18" s="1"/>
  <c r="R36" i="18"/>
  <c r="C72" i="4"/>
  <c r="C74" i="4" s="1"/>
  <c r="Q39" i="18" s="1"/>
  <c r="C57" i="4"/>
  <c r="C59" i="4" s="1"/>
  <c r="P32" i="18"/>
  <c r="G20" i="3"/>
  <c r="U5" i="17" s="1"/>
  <c r="K8" i="3"/>
  <c r="E20" i="3"/>
  <c r="S5" i="17" s="1"/>
  <c r="H8" i="2"/>
  <c r="G8" i="2"/>
  <c r="F8" i="2"/>
  <c r="T3" i="16" s="1"/>
  <c r="E8" i="2"/>
  <c r="S3" i="16" s="1"/>
  <c r="D8" i="2"/>
  <c r="F79" i="1"/>
  <c r="Q119" i="15" s="1"/>
  <c r="C62" i="1"/>
  <c r="Q54" i="15" s="1"/>
  <c r="X3" i="17"/>
  <c r="W3" i="17"/>
  <c r="E26" i="7"/>
  <c r="S4" i="25" s="1"/>
  <c r="U3" i="17"/>
  <c r="U116" i="24"/>
  <c r="C6" i="10"/>
  <c r="A2" i="10"/>
  <c r="A2" i="11"/>
  <c r="A2" i="3"/>
  <c r="A2" i="4"/>
  <c r="A2" i="14"/>
  <c r="A2" i="1"/>
  <c r="S150" i="24"/>
  <c r="S2" i="24"/>
  <c r="R5" i="18"/>
  <c r="Q95" i="15"/>
  <c r="T2" i="24"/>
  <c r="T13" i="16"/>
  <c r="D57" i="4"/>
  <c r="D59" i="4" s="1"/>
  <c r="Q42" i="15"/>
  <c r="P57" i="15"/>
  <c r="P119" i="15"/>
  <c r="P26" i="18"/>
  <c r="A2" i="12"/>
  <c r="G75" i="5"/>
  <c r="U62" i="20" s="1"/>
  <c r="G45" i="5"/>
  <c r="A2" i="9"/>
  <c r="A2" i="6"/>
  <c r="B6" i="10"/>
  <c r="F6" i="10"/>
  <c r="P22" i="20"/>
  <c r="U50" i="20"/>
  <c r="C8" i="2"/>
  <c r="B8" i="2"/>
  <c r="Q26" i="18"/>
  <c r="S35" i="26"/>
  <c r="E77" i="8"/>
  <c r="S68" i="26" s="1"/>
  <c r="Q35" i="26"/>
  <c r="C77" i="8"/>
  <c r="Q68" i="26" s="1"/>
  <c r="S85" i="24"/>
  <c r="U67" i="26"/>
  <c r="S53" i="26"/>
  <c r="U47" i="26"/>
  <c r="T20" i="26"/>
  <c r="G24" i="9"/>
  <c r="Q5" i="27"/>
  <c r="F9" i="9"/>
  <c r="T2" i="27" s="1"/>
  <c r="R2" i="31"/>
  <c r="P12" i="31"/>
  <c r="S2" i="30"/>
  <c r="Q2" i="30"/>
  <c r="U51" i="24" l="1"/>
  <c r="G159" i="6"/>
  <c r="U46" i="20"/>
  <c r="G65" i="5"/>
  <c r="U56" i="20" s="1"/>
  <c r="C11" i="4"/>
  <c r="C21" i="4" s="1"/>
  <c r="P56" i="20"/>
  <c r="U5" i="27"/>
  <c r="G41" i="5"/>
  <c r="U34" i="20" s="1"/>
  <c r="R115" i="24"/>
  <c r="T150" i="24"/>
  <c r="P76" i="24"/>
  <c r="B47" i="8"/>
  <c r="B11" i="4"/>
  <c r="R46" i="20"/>
  <c r="G7" i="12"/>
  <c r="U12" i="30"/>
  <c r="S2" i="27"/>
  <c r="P38" i="18"/>
  <c r="K20" i="3"/>
  <c r="Y5" i="17" s="1"/>
  <c r="C33" i="9"/>
  <c r="Q24" i="27" s="1"/>
  <c r="B70" i="5"/>
  <c r="P34" i="20"/>
  <c r="R38" i="18"/>
  <c r="Q38" i="18"/>
  <c r="Y3" i="17"/>
  <c r="H20" i="2"/>
  <c r="V13" i="16" s="1"/>
  <c r="V3" i="16"/>
  <c r="U3" i="16"/>
  <c r="G20" i="2"/>
  <c r="U13" i="16" s="1"/>
  <c r="E20" i="2"/>
  <c r="S13" i="16" s="1"/>
  <c r="D20" i="2"/>
  <c r="R13" i="16" s="1"/>
  <c r="R3" i="16"/>
  <c r="P95" i="15"/>
  <c r="P42" i="15"/>
  <c r="G21" i="9"/>
  <c r="U16" i="27"/>
  <c r="P3" i="16"/>
  <c r="P13" i="16"/>
  <c r="F81" i="1"/>
  <c r="Q120" i="15" s="1"/>
  <c r="Q104" i="15"/>
  <c r="U37" i="20"/>
  <c r="Q3" i="16"/>
  <c r="C20" i="2"/>
  <c r="Q13" i="16" s="1"/>
  <c r="R2" i="18"/>
  <c r="D21" i="4"/>
  <c r="P120" i="15"/>
  <c r="P104" i="15"/>
  <c r="F33" i="9"/>
  <c r="T24" i="27" s="1"/>
  <c r="Q2" i="24"/>
  <c r="U76" i="24" l="1"/>
  <c r="U150" i="24"/>
  <c r="G42" i="5"/>
  <c r="U35" i="20" s="1"/>
  <c r="Q5" i="18"/>
  <c r="R76" i="24"/>
  <c r="P5" i="18"/>
  <c r="F13" i="8"/>
  <c r="F9" i="7"/>
  <c r="D47" i="8"/>
  <c r="B44" i="8"/>
  <c r="P39" i="26"/>
  <c r="G70" i="5"/>
  <c r="R56" i="20"/>
  <c r="Q150" i="24"/>
  <c r="U2" i="30"/>
  <c r="G31" i="12"/>
  <c r="U23" i="30" s="1"/>
  <c r="U2" i="24"/>
  <c r="Q2" i="18"/>
  <c r="B21" i="4"/>
  <c r="P2" i="18"/>
  <c r="D23" i="4"/>
  <c r="R12" i="18"/>
  <c r="U13" i="27"/>
  <c r="T2" i="25" l="1"/>
  <c r="F26" i="7"/>
  <c r="T4" i="25" s="1"/>
  <c r="F10" i="8"/>
  <c r="T6" i="26"/>
  <c r="P36" i="26"/>
  <c r="B43" i="8"/>
  <c r="D44" i="8"/>
  <c r="R39" i="26"/>
  <c r="G47" i="8"/>
  <c r="C9" i="7"/>
  <c r="P12" i="18"/>
  <c r="B23" i="4"/>
  <c r="Q12" i="18"/>
  <c r="C23" i="4"/>
  <c r="R13" i="18"/>
  <c r="D25" i="4"/>
  <c r="F9" i="8" l="1"/>
  <c r="T3" i="26"/>
  <c r="G44" i="8"/>
  <c r="U39" i="26"/>
  <c r="D43" i="8"/>
  <c r="R36" i="26"/>
  <c r="P35" i="26"/>
  <c r="Q2" i="25"/>
  <c r="C26" i="7"/>
  <c r="Q4" i="25" s="1"/>
  <c r="Q13" i="18"/>
  <c r="C25" i="4"/>
  <c r="D33" i="4"/>
  <c r="R18" i="18" s="1"/>
  <c r="R14" i="18"/>
  <c r="B25" i="4"/>
  <c r="P13" i="18"/>
  <c r="T2" i="26" l="1"/>
  <c r="F77" i="8"/>
  <c r="T68" i="26" s="1"/>
  <c r="R35" i="26"/>
  <c r="U36" i="26"/>
  <c r="G43" i="8"/>
  <c r="C33" i="4"/>
  <c r="Q18" i="18" s="1"/>
  <c r="Q14" i="18"/>
  <c r="P14" i="18"/>
  <c r="B33" i="4"/>
  <c r="P18" i="18" s="1"/>
  <c r="C22" i="10"/>
  <c r="R18" i="28"/>
  <c r="U35" i="26" l="1"/>
  <c r="Q15" i="28"/>
  <c r="Q18" i="28"/>
  <c r="D22" i="10"/>
  <c r="R15" i="28" l="1"/>
  <c r="S18" i="28"/>
  <c r="E22" i="10"/>
  <c r="S15" i="28" l="1"/>
  <c r="F22" i="10"/>
  <c r="T18" i="28"/>
  <c r="G22" i="10" l="1"/>
  <c r="U18" i="28"/>
  <c r="T15" i="28"/>
  <c r="U15" i="28" l="1"/>
  <c r="P12" i="29"/>
  <c r="P17" i="28"/>
  <c r="B24" i="11"/>
  <c r="C24" i="11" s="1"/>
  <c r="B19" i="11"/>
  <c r="B22" i="10"/>
  <c r="D24" i="11" l="1"/>
  <c r="Q17" i="29"/>
  <c r="C19" i="11"/>
  <c r="P15" i="28"/>
  <c r="P17" i="29"/>
  <c r="Q12" i="29" l="1"/>
  <c r="E24" i="11"/>
  <c r="R17" i="29"/>
  <c r="D19" i="11"/>
  <c r="F24" i="11" l="1"/>
  <c r="S17" i="29"/>
  <c r="E19" i="11"/>
  <c r="R12" i="29"/>
  <c r="S12" i="29" l="1"/>
  <c r="G24" i="11"/>
  <c r="T17" i="29"/>
  <c r="F19" i="11"/>
  <c r="U17" i="29" l="1"/>
  <c r="G19" i="11"/>
  <c r="T12" i="29"/>
  <c r="U12" i="29" l="1"/>
  <c r="P3" i="24"/>
  <c r="B10" i="9"/>
  <c r="P3" i="27" s="1"/>
  <c r="R150" i="24"/>
  <c r="R3" i="24"/>
  <c r="B9" i="11"/>
  <c r="P3" i="29" s="1"/>
  <c r="P2" i="24"/>
  <c r="B10" i="7" l="1"/>
  <c r="P150" i="24"/>
  <c r="B13" i="8"/>
  <c r="C9" i="11"/>
  <c r="P6" i="26"/>
  <c r="D10" i="9"/>
  <c r="B8" i="11"/>
  <c r="R2" i="24"/>
  <c r="B9" i="9"/>
  <c r="Q3" i="29" l="1"/>
  <c r="C8" i="11"/>
  <c r="D9" i="11"/>
  <c r="B10" i="8"/>
  <c r="D13" i="8"/>
  <c r="B9" i="7"/>
  <c r="D10" i="7"/>
  <c r="B33" i="9"/>
  <c r="P24" i="27" s="1"/>
  <c r="P2" i="27"/>
  <c r="B18" i="10"/>
  <c r="B30" i="11"/>
  <c r="P22" i="29" s="1"/>
  <c r="P2" i="29"/>
  <c r="R3" i="27"/>
  <c r="G10" i="9"/>
  <c r="D9" i="9"/>
  <c r="D10" i="8" l="1"/>
  <c r="G13" i="8"/>
  <c r="R6" i="26"/>
  <c r="B9" i="8"/>
  <c r="P3" i="26"/>
  <c r="G10" i="7"/>
  <c r="G9" i="7" s="1"/>
  <c r="D9" i="7"/>
  <c r="E9" i="11"/>
  <c r="R3" i="29"/>
  <c r="D8" i="11"/>
  <c r="P2" i="25"/>
  <c r="B26" i="7"/>
  <c r="P4" i="25" s="1"/>
  <c r="Q2" i="29"/>
  <c r="C18" i="10"/>
  <c r="C30" i="11"/>
  <c r="Q22" i="29" s="1"/>
  <c r="U3" i="27"/>
  <c r="G9" i="9"/>
  <c r="B8" i="10"/>
  <c r="P12" i="28"/>
  <c r="D33" i="9"/>
  <c r="R24" i="27" s="1"/>
  <c r="R2" i="27"/>
  <c r="U2" i="25" l="1"/>
  <c r="G26" i="7"/>
  <c r="U4" i="25" s="1"/>
  <c r="F9" i="11"/>
  <c r="E8" i="11"/>
  <c r="S3" i="29"/>
  <c r="P2" i="26"/>
  <c r="B77" i="8"/>
  <c r="P68" i="26" s="1"/>
  <c r="D30" i="11"/>
  <c r="R22" i="29" s="1"/>
  <c r="R2" i="29"/>
  <c r="D18" i="10"/>
  <c r="U6" i="26"/>
  <c r="G10" i="8"/>
  <c r="D26" i="7"/>
  <c r="R4" i="25" s="1"/>
  <c r="R2" i="25"/>
  <c r="C8" i="10"/>
  <c r="Q6" i="28"/>
  <c r="R3" i="26"/>
  <c r="D9" i="8"/>
  <c r="P2" i="28"/>
  <c r="B32" i="10"/>
  <c r="P23" i="28" s="1"/>
  <c r="G33" i="9"/>
  <c r="U24" i="27" s="1"/>
  <c r="U2" i="27"/>
  <c r="G9" i="8" l="1"/>
  <c r="U3" i="26"/>
  <c r="E18" i="10"/>
  <c r="E30" i="11"/>
  <c r="S22" i="29" s="1"/>
  <c r="S2" i="29"/>
  <c r="Q2" i="28"/>
  <c r="C32" i="10"/>
  <c r="Q23" i="28" s="1"/>
  <c r="R2" i="26"/>
  <c r="D77" i="8"/>
  <c r="R68" i="26" s="1"/>
  <c r="R6" i="28"/>
  <c r="D8" i="10"/>
  <c r="G9" i="11"/>
  <c r="F8" i="11"/>
  <c r="T3" i="29"/>
  <c r="R2" i="28" l="1"/>
  <c r="D32" i="10"/>
  <c r="R23" i="28" s="1"/>
  <c r="F30" i="11"/>
  <c r="T22" i="29" s="1"/>
  <c r="T2" i="29"/>
  <c r="F18" i="10"/>
  <c r="G8" i="11"/>
  <c r="U3" i="29"/>
  <c r="S6" i="28"/>
  <c r="E8" i="10"/>
  <c r="U2" i="26"/>
  <c r="G77" i="8"/>
  <c r="U68" i="26" s="1"/>
  <c r="G18" i="10" l="1"/>
  <c r="U2" i="29"/>
  <c r="G30" i="11"/>
  <c r="U22" i="29" s="1"/>
  <c r="T6" i="28"/>
  <c r="F8" i="10"/>
  <c r="S2" i="28"/>
  <c r="E32" i="10"/>
  <c r="S23" i="28" s="1"/>
  <c r="T2" i="28" l="1"/>
  <c r="F32" i="10"/>
  <c r="T23" i="28" s="1"/>
  <c r="U6" i="28"/>
  <c r="G8" i="10"/>
  <c r="U2" i="28" l="1"/>
  <c r="G32" i="10"/>
  <c r="U23" i="28" s="1"/>
</calcChain>
</file>

<file path=xl/sharedStrings.xml><?xml version="1.0" encoding="utf-8"?>
<sst xmlns="http://schemas.openxmlformats.org/spreadsheetml/2006/main" count="4243" uniqueCount="3307">
  <si>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</si>
  <si>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</si>
  <si>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</si>
  <si>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</si>
  <si>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</si>
  <si>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</si>
  <si>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</si>
  <si>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</si>
  <si>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</si>
  <si>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</si>
  <si>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</si>
  <si>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</si>
  <si>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</si>
  <si>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</si>
  <si>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</si>
  <si>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</si>
  <si>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</si>
  <si>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</si>
  <si>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</si>
  <si>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</si>
  <si>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</si>
  <si>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</si>
  <si>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</si>
  <si>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</si>
  <si>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</si>
  <si>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</si>
  <si>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</si>
  <si>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</si>
  <si>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</si>
  <si>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</si>
  <si>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</si>
  <si>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</si>
  <si>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</si>
  <si>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</si>
  <si>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</si>
  <si>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</si>
  <si>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</si>
  <si>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</si>
  <si>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</si>
  <si>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</si>
  <si>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</si>
  <si>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</si>
  <si>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</si>
  <si>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</si>
  <si>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</si>
  <si>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</si>
  <si>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</si>
  <si>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</si>
  <si>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</si>
  <si>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</si>
  <si>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</si>
  <si>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</si>
  <si>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</si>
  <si>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</si>
  <si>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</si>
  <si>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</si>
  <si>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</si>
  <si>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</si>
  <si>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</si>
  <si>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</si>
  <si>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</si>
  <si>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</si>
  <si>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</si>
  <si>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</si>
  <si>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</si>
  <si>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</si>
  <si>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</si>
  <si>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</si>
  <si>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</si>
  <si>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</si>
  <si>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</si>
  <si>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</si>
  <si>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</si>
  <si>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</si>
  <si>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</si>
  <si>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</si>
  <si>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</si>
  <si>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</si>
  <si>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</si>
  <si>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</si>
  <si>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</si>
  <si>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</si>
  <si>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</si>
  <si>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</si>
  <si>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</si>
  <si>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</si>
  <si>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</si>
  <si>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</si>
  <si>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</si>
  <si>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</si>
  <si>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</si>
  <si>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</si>
  <si>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</si>
  <si>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</si>
  <si>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</si>
  <si>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</si>
  <si>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</si>
  <si>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</si>
  <si>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</si>
  <si>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</si>
  <si>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</si>
  <si>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</si>
  <si>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</si>
  <si>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</si>
  <si>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</si>
  <si>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</si>
  <si>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</si>
  <si>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</si>
  <si>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</si>
  <si>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</si>
  <si>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</si>
  <si>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</si>
  <si>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</si>
  <si>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</si>
  <si>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</si>
  <si>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</si>
  <si>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</si>
  <si>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</si>
  <si>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</si>
  <si>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</si>
  <si>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</si>
  <si>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</si>
  <si>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</si>
  <si>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</si>
  <si>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</si>
  <si>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</si>
  <si>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</si>
  <si>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</si>
  <si>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</si>
  <si>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</si>
  <si>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</si>
  <si>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</si>
  <si>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</si>
  <si>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</si>
  <si>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</si>
  <si>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</si>
  <si>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</si>
  <si>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</si>
  <si>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</si>
  <si>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</si>
  <si>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</si>
  <si>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</si>
  <si>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</si>
  <si>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</si>
  <si>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</si>
  <si>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</si>
  <si>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</si>
  <si>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</si>
  <si>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</si>
  <si>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</si>
  <si>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</si>
  <si>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</si>
  <si>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</si>
  <si>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</si>
  <si>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</si>
  <si>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</si>
  <si>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</si>
  <si>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</si>
  <si>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</si>
  <si>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</si>
  <si>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</si>
  <si>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</si>
  <si>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</si>
  <si>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</si>
  <si>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</si>
  <si>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</si>
  <si>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</si>
  <si>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</si>
  <si>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</si>
  <si>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</si>
  <si>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</si>
  <si>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</si>
  <si>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</si>
  <si>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</si>
  <si>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</si>
  <si>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</si>
  <si>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</si>
  <si>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</si>
  <si>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</si>
  <si>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</si>
  <si>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</si>
  <si>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</si>
  <si>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</si>
  <si>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</si>
  <si>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</si>
  <si>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</si>
  <si>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</si>
  <si>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</si>
  <si>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</si>
  <si>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</si>
  <si>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</si>
  <si>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</si>
  <si>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</si>
  <si>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</si>
  <si>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</si>
  <si>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</si>
  <si>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</si>
  <si>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</si>
  <si>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</si>
  <si>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</si>
  <si>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</si>
  <si>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</si>
  <si>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</si>
  <si>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</si>
  <si>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</si>
  <si>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</si>
  <si>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</si>
  <si>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</si>
  <si>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</si>
  <si>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</si>
  <si>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</si>
  <si>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</si>
  <si>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</si>
  <si>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</si>
  <si>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</si>
  <si>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</si>
  <si>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</si>
  <si>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</si>
  <si>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</si>
  <si>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</si>
  <si>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</si>
  <si>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</si>
  <si>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</si>
  <si>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</si>
  <si>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</si>
  <si>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</si>
  <si>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</si>
  <si>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</si>
  <si>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</si>
  <si>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</si>
  <si>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</si>
  <si>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</si>
  <si>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</si>
  <si>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</si>
  <si>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</si>
  <si>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</si>
  <si>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</si>
  <si>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</si>
  <si>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</si>
  <si>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</si>
  <si>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</si>
  <si>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</si>
  <si>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</si>
  <si>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</si>
  <si>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</si>
  <si>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</si>
  <si>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</si>
  <si>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</si>
  <si>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</si>
  <si>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</si>
  <si>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</si>
  <si>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</si>
  <si>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</si>
  <si>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</si>
  <si>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</si>
  <si>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</si>
  <si>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</si>
  <si>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</si>
  <si>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</si>
  <si>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</si>
  <si>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</si>
  <si>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</si>
  <si>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</si>
  <si>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</si>
  <si>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</si>
  <si>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</si>
  <si>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</si>
  <si>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</si>
  <si>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</si>
  <si>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</si>
  <si>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</si>
  <si>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</si>
  <si>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</si>
  <si>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</si>
  <si>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</si>
  <si>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</si>
  <si>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</si>
  <si>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</si>
  <si>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</si>
  <si>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</si>
  <si>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</si>
  <si>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</si>
  <si>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</si>
  <si>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</si>
  <si>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</si>
  <si>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</si>
  <si>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</si>
  <si>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</si>
  <si>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</si>
  <si>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</si>
  <si>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</si>
  <si>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</si>
  <si>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</si>
  <si>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</si>
  <si>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</si>
  <si>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</si>
  <si>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</si>
  <si>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</si>
  <si>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</si>
  <si>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</si>
  <si>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</si>
  <si>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</si>
  <si>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</si>
  <si>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</si>
  <si>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</si>
  <si>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</si>
  <si>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</si>
  <si>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</si>
  <si>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</si>
  <si>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</si>
  <si>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</si>
  <si>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</si>
  <si>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</si>
  <si>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</si>
  <si>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</si>
  <si>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</si>
  <si>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</si>
  <si>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</si>
  <si>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</si>
  <si>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</si>
  <si>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</si>
  <si>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</si>
  <si>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</si>
  <si>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</si>
  <si>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</si>
  <si>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</si>
  <si>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</si>
  <si>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</si>
  <si>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</si>
  <si>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</si>
  <si>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</si>
  <si>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</si>
  <si>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</si>
  <si>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</si>
  <si>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</si>
  <si>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</si>
  <si>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</si>
  <si>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</si>
  <si>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</si>
  <si>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</si>
  <si>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</si>
  <si>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</si>
  <si>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</si>
  <si>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</si>
  <si>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</si>
  <si>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</si>
  <si>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</si>
  <si>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</si>
  <si>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</si>
  <si>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</si>
  <si>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</si>
  <si>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</si>
  <si>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</si>
  <si>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</si>
  <si>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</si>
  <si>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</si>
  <si>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</si>
  <si>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</si>
  <si>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</si>
  <si>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</si>
  <si>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</si>
  <si>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</si>
  <si>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</si>
  <si>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</si>
  <si>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</si>
  <si>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</si>
  <si>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</si>
  <si>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</si>
  <si>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</si>
  <si>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</si>
  <si>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</si>
  <si>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</si>
  <si>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</si>
  <si>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</si>
  <si>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</si>
  <si>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</si>
  <si>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</si>
  <si>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</si>
  <si>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</si>
  <si>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</si>
  <si>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</si>
  <si>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</si>
  <si>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</si>
  <si>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</si>
  <si>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</si>
  <si>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</si>
  <si>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</si>
  <si>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</si>
  <si>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</si>
  <si>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</si>
  <si>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</si>
  <si>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</si>
  <si>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</si>
  <si>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</si>
  <si>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</si>
  <si>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</si>
  <si>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</si>
  <si>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</si>
  <si>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</si>
  <si>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</si>
  <si>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</si>
  <si>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</si>
  <si>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</si>
  <si>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</si>
  <si>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</si>
  <si>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</si>
  <si>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</si>
  <si>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</si>
  <si>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</si>
  <si>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</si>
  <si>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</si>
  <si>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</si>
  <si>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</si>
  <si>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</si>
  <si>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</si>
  <si>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</si>
  <si>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</si>
  <si>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</si>
  <si>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</si>
  <si>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</si>
  <si>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</si>
  <si>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</si>
  <si>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</si>
  <si>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</si>
  <si>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</si>
  <si>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</si>
  <si>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</si>
  <si>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</si>
  <si>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</si>
  <si>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</si>
  <si>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</si>
  <si>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</si>
  <si>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</si>
  <si>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</si>
  <si>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</si>
  <si>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</si>
  <si>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</si>
  <si>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</si>
  <si>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</si>
  <si>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</si>
  <si>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</si>
  <si>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</si>
  <si>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</si>
  <si>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</si>
  <si>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</si>
  <si>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</si>
  <si>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</si>
  <si>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</si>
  <si>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</si>
  <si>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</si>
  <si>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</si>
  <si>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</si>
  <si>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</si>
  <si>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</si>
  <si>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</si>
  <si>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</si>
  <si>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</si>
  <si>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</si>
  <si>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</si>
  <si>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</si>
  <si>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</si>
  <si>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</si>
  <si>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</si>
  <si>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</si>
  <si>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</si>
  <si>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</si>
  <si>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</si>
  <si>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</si>
  <si>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</si>
  <si>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</si>
  <si>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</si>
  <si>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</si>
  <si>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</si>
  <si>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</si>
  <si>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</si>
  <si>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</si>
  <si>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</si>
  <si>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</si>
  <si>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</si>
  <si>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</si>
  <si>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</si>
  <si>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</si>
  <si>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</si>
  <si>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</si>
  <si>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</si>
  <si>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</si>
  <si>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</si>
  <si>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</si>
  <si>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</si>
  <si>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</si>
  <si>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</si>
  <si>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</si>
  <si>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</si>
  <si>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</si>
  <si>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</si>
  <si>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</si>
  <si>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</si>
  <si>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</si>
  <si>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</si>
  <si>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</si>
  <si>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</si>
  <si>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</si>
  <si>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</si>
  <si>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</si>
  <si>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</si>
  <si>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</si>
  <si>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</si>
  <si>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</si>
  <si>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</si>
  <si>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</si>
  <si>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</si>
  <si>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</si>
  <si>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</si>
  <si>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</si>
  <si>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</si>
  <si>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</si>
  <si>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</si>
  <si>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</si>
  <si>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</si>
  <si>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</si>
  <si>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</si>
  <si>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</si>
  <si>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</si>
  <si>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</si>
  <si>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</si>
  <si>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</si>
  <si>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</si>
  <si>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</si>
  <si>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</si>
  <si>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</si>
  <si>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</si>
  <si>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</si>
  <si>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</si>
  <si>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</si>
  <si>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</si>
  <si>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</si>
  <si>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</si>
  <si>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</si>
  <si>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</si>
  <si>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</si>
  <si>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</si>
  <si>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</si>
  <si>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</si>
  <si>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</si>
  <si>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</si>
  <si>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</si>
  <si>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</si>
  <si>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</si>
  <si>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</si>
  <si>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</si>
  <si>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</si>
  <si>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</si>
  <si>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</si>
  <si>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</si>
  <si>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</si>
  <si>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</si>
  <si>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</si>
  <si>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</si>
  <si>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</si>
  <si>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</si>
  <si>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</si>
  <si>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</si>
  <si>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</si>
  <si>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</si>
  <si>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</si>
  <si>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</si>
  <si>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</si>
  <si>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</si>
  <si>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</si>
  <si>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</si>
  <si>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</si>
  <si>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</si>
  <si>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</si>
  <si>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</si>
  <si>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</si>
  <si>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</si>
  <si>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</si>
  <si>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</si>
  <si>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</si>
  <si>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</si>
  <si>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</si>
  <si>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</si>
  <si>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</si>
  <si>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</si>
  <si>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</si>
  <si>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</si>
  <si>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</si>
  <si>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</si>
  <si>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</si>
  <si>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</si>
  <si>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</si>
  <si>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</si>
  <si>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</si>
  <si>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</si>
  <si>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</si>
  <si>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</si>
  <si>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</si>
  <si>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</si>
  <si>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</si>
  <si>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</si>
  <si>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</si>
  <si>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</si>
  <si>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</si>
  <si>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</si>
  <si>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</si>
  <si>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</si>
  <si>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</si>
  <si>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</si>
  <si>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</si>
  <si>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</si>
  <si>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</si>
  <si>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</si>
  <si>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</si>
  <si>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</si>
  <si>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</si>
  <si>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</si>
  <si>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</si>
  <si>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</si>
  <si>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</si>
  <si>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</si>
  <si>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</si>
  <si>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</si>
  <si>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</si>
  <si>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</si>
  <si>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</si>
  <si>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</si>
  <si>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</si>
  <si>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</si>
  <si>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</si>
  <si>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</si>
  <si>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</si>
  <si>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</si>
  <si>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</si>
  <si>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</si>
  <si>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</si>
  <si>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</si>
  <si>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</si>
  <si>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</si>
  <si>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</si>
  <si>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</si>
  <si>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</si>
  <si>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</si>
  <si>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</si>
  <si>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</si>
  <si>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</si>
  <si>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</si>
  <si>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</si>
  <si>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</si>
  <si>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</si>
  <si>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</si>
  <si>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</si>
  <si>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</si>
  <si>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</si>
  <si>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</si>
  <si>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</si>
  <si>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</si>
  <si>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</si>
  <si>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</si>
  <si>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</si>
  <si>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</si>
  <si>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</si>
  <si>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</si>
  <si>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</si>
  <si>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</si>
  <si>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</si>
  <si>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</si>
  <si>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</si>
  <si>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</si>
  <si>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</si>
  <si>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</si>
  <si>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</si>
  <si>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</si>
  <si>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</si>
  <si>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</si>
  <si>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</si>
  <si>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</si>
  <si>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</si>
  <si>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</si>
  <si>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</si>
  <si>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</si>
  <si>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</si>
  <si>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</si>
  <si>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</si>
  <si>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</si>
  <si>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</si>
  <si>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</si>
  <si>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</si>
  <si>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</si>
  <si>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</si>
  <si>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</si>
  <si>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</si>
  <si>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</si>
  <si>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</si>
  <si>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</si>
  <si>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</si>
  <si>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</si>
  <si>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</si>
  <si>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</si>
  <si>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</si>
  <si>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</si>
  <si>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</si>
  <si>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</si>
  <si>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</si>
  <si>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</si>
  <si>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</si>
  <si>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</si>
  <si>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</si>
  <si>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</si>
  <si>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</si>
  <si>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</si>
  <si>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</si>
  <si>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</si>
  <si>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</si>
  <si>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</si>
  <si>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</si>
  <si>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</si>
  <si>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</si>
  <si>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</si>
  <si>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</si>
  <si>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</si>
  <si>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</si>
  <si>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</si>
  <si>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</si>
  <si>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</si>
  <si>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</si>
  <si>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</si>
  <si>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</si>
  <si>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</si>
  <si>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</si>
  <si>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</si>
  <si>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</si>
  <si>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</si>
  <si>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</si>
  <si>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</si>
  <si>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</si>
  <si>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</si>
  <si>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</si>
  <si>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</si>
  <si>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</si>
  <si>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</si>
  <si>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</si>
  <si>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</si>
  <si>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</si>
  <si>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</si>
  <si>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</si>
  <si>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</si>
  <si>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</si>
  <si>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</si>
  <si>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</si>
  <si>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</si>
  <si>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</si>
  <si>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</si>
  <si>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</si>
  <si>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</si>
  <si>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</si>
  <si>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</si>
  <si>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</si>
  <si>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</si>
  <si>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</si>
  <si>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</si>
  <si>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</si>
  <si>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</si>
  <si>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</si>
  <si>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</si>
  <si>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</si>
  <si>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</si>
  <si>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</si>
  <si>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</si>
  <si>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</si>
  <si>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</si>
  <si>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</si>
  <si>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</si>
  <si>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</si>
  <si>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</si>
  <si>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</si>
  <si>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</si>
  <si>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</si>
  <si>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</si>
  <si>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</si>
  <si>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</si>
  <si>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</si>
  <si>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</si>
  <si>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</si>
  <si>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</si>
  <si>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</si>
  <si>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</si>
  <si>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</si>
  <si>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</si>
  <si>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</si>
  <si>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</si>
  <si>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</si>
  <si>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</si>
  <si>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</si>
  <si>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</si>
  <si>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</si>
  <si>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</si>
  <si>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</si>
  <si>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</si>
  <si>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</si>
  <si>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</si>
  <si>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</si>
  <si>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</si>
  <si>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</si>
  <si>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</si>
  <si>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</si>
  <si>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</si>
  <si>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</si>
  <si>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</si>
  <si>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</si>
  <si>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</si>
  <si>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</si>
  <si>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</si>
  <si>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</si>
  <si>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</si>
  <si>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</si>
  <si>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</si>
  <si>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</si>
  <si>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</si>
  <si>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</si>
  <si>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</si>
  <si>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</si>
  <si>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</si>
  <si>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</si>
  <si>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</si>
  <si>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</si>
  <si>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</si>
  <si>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</si>
  <si>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</si>
  <si>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</si>
  <si>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</si>
  <si>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</si>
  <si>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</si>
  <si>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</si>
  <si>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</si>
  <si>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</si>
  <si>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</si>
  <si>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</si>
  <si>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</si>
  <si>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</si>
  <si>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</si>
  <si>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</si>
  <si>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</si>
  <si>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</si>
  <si>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</si>
  <si>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</si>
  <si>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</si>
  <si>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</si>
  <si>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</si>
  <si>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</si>
  <si>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</si>
  <si>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</si>
  <si>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</si>
  <si>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</si>
  <si>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</si>
  <si>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</si>
  <si>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</si>
  <si>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</si>
  <si>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</si>
  <si>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</si>
  <si>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</si>
  <si>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</si>
  <si>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</si>
  <si>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</si>
  <si>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</si>
  <si>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</si>
  <si>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</si>
  <si>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</si>
  <si>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</si>
  <si>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</si>
  <si>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</si>
  <si>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</si>
  <si>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</si>
  <si>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</si>
  <si>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</si>
  <si>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</si>
  <si>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</si>
  <si>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</si>
  <si>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</si>
  <si>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</si>
  <si>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</si>
  <si>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</si>
  <si>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</si>
  <si>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</si>
  <si>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</si>
  <si>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</si>
  <si>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</si>
  <si>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</si>
  <si>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</si>
  <si>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</si>
  <si>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</si>
  <si>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</si>
  <si>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</si>
  <si>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</si>
  <si>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</si>
  <si>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</si>
  <si>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</si>
  <si>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</si>
  <si>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</si>
  <si>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</si>
  <si>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</si>
  <si>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</si>
  <si>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</si>
  <si>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</si>
  <si>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</si>
  <si>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</si>
  <si>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</si>
  <si>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</si>
  <si>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</si>
  <si>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</si>
  <si>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</si>
  <si>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</si>
  <si>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</si>
  <si>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</si>
  <si>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</si>
  <si>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</si>
  <si>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</si>
  <si>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</si>
  <si>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</si>
  <si>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</si>
  <si>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</si>
  <si>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</si>
  <si>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</si>
  <si>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</si>
  <si>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</si>
  <si>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</si>
  <si>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</si>
  <si>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</si>
  <si>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</si>
  <si>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</si>
  <si>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</si>
  <si>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</si>
  <si>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</si>
  <si>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</si>
  <si>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</si>
  <si>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</si>
  <si>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</si>
  <si>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</si>
  <si>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</si>
  <si>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</si>
  <si>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</si>
  <si>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</si>
  <si>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</si>
  <si>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</si>
  <si>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</si>
  <si>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</si>
  <si>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</si>
  <si>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</si>
  <si>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</si>
  <si>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</si>
  <si>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</si>
  <si>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</si>
  <si>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</si>
  <si>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</si>
  <si>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</si>
  <si>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</si>
  <si>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</si>
  <si>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</si>
  <si>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</si>
  <si>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</si>
  <si>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</si>
  <si>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</si>
  <si>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</si>
  <si>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</si>
  <si>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</si>
  <si>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</si>
  <si>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</si>
  <si>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</si>
  <si>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</si>
  <si>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</si>
  <si>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</si>
  <si>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</si>
  <si>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</si>
  <si>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</si>
  <si>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</si>
  <si>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</si>
  <si>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</si>
  <si>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</si>
  <si>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</si>
  <si>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</si>
  <si>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</si>
  <si>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</si>
  <si>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</si>
  <si>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</si>
  <si>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</si>
  <si>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</si>
  <si>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</si>
  <si>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</si>
  <si>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</si>
  <si>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</si>
  <si>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</si>
  <si>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</si>
  <si>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</si>
  <si>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</si>
  <si>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</si>
  <si>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</si>
  <si>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</si>
  <si>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</si>
  <si>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</si>
  <si>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</si>
  <si>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</si>
  <si>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</si>
  <si>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</si>
  <si>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</si>
  <si>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</si>
  <si>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</si>
  <si>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</si>
  <si>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</si>
  <si>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</si>
  <si>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</si>
  <si>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</si>
  <si>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</si>
  <si>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</si>
  <si>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</si>
  <si>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</si>
  <si>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</si>
  <si>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</si>
  <si>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</si>
  <si>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</si>
  <si>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</si>
  <si>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</si>
  <si>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</si>
  <si>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</si>
  <si>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</si>
  <si>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</si>
  <si>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</si>
  <si>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</si>
  <si>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</si>
  <si>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</si>
  <si>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</si>
  <si>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</si>
  <si>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</si>
  <si>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</si>
  <si>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</si>
  <si>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</si>
  <si>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</si>
  <si>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</si>
  <si>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</si>
  <si>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</si>
  <si>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</si>
  <si>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</si>
  <si>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</si>
  <si>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</si>
  <si>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</si>
  <si>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</si>
  <si>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</si>
  <si>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</si>
  <si>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</si>
  <si>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</si>
  <si>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</si>
  <si>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</si>
  <si>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</si>
  <si>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</si>
  <si>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</si>
  <si>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</si>
  <si>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</si>
  <si>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</si>
  <si>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</si>
  <si>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</si>
  <si>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</si>
  <si>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</si>
  <si>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</si>
  <si>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</si>
  <si>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</si>
  <si>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</si>
  <si>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</si>
  <si>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</si>
  <si>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</si>
  <si>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</si>
  <si>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</si>
  <si>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</si>
  <si>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</si>
  <si>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</si>
  <si>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</si>
  <si>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</si>
  <si>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</si>
  <si>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</si>
  <si>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</si>
  <si>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</si>
  <si>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</si>
  <si>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</si>
  <si>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</si>
  <si>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</si>
  <si>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</si>
  <si>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</si>
  <si>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</si>
  <si>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</si>
  <si>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</si>
  <si>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</si>
  <si>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</si>
  <si>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</si>
  <si>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</si>
  <si>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</si>
  <si>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</si>
  <si>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</si>
  <si>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</si>
  <si>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</si>
  <si>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</si>
  <si>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</si>
  <si>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</si>
  <si>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</si>
  <si>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</si>
  <si>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</si>
  <si>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</si>
  <si>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</si>
  <si>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</si>
  <si>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</si>
  <si>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</si>
  <si>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</si>
  <si>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</si>
  <si>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</si>
  <si>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</si>
  <si>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</si>
  <si>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</si>
  <si>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</si>
  <si>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</si>
  <si>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</si>
  <si>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</si>
  <si>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</si>
  <si>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</si>
  <si>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</si>
  <si>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</si>
  <si>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</si>
  <si>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</si>
  <si>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</si>
  <si>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</si>
  <si>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</si>
  <si>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</si>
  <si>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</si>
  <si>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</si>
  <si>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</si>
  <si>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</si>
  <si>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</si>
  <si>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</si>
  <si>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</si>
  <si>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</si>
  <si>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</si>
  <si>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</si>
  <si>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</si>
  <si>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</si>
  <si>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</si>
  <si>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</si>
  <si>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</si>
  <si>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</si>
  <si>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</si>
  <si>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</si>
  <si>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</si>
  <si>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</si>
  <si>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</si>
  <si>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</si>
  <si>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</si>
  <si>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</si>
  <si>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</si>
  <si>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</si>
  <si>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</si>
  <si>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</si>
  <si>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</si>
  <si>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</si>
  <si>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</si>
  <si>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</si>
  <si>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</si>
  <si>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</si>
  <si>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</si>
  <si>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</si>
  <si>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</si>
  <si>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</si>
  <si>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</si>
  <si>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</si>
  <si>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</si>
  <si>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</si>
  <si>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</si>
  <si>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</si>
  <si>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</si>
  <si>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</si>
  <si>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</si>
  <si>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</si>
  <si>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</si>
  <si>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</si>
  <si>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</si>
  <si>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</si>
  <si>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</si>
  <si>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</si>
  <si>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</si>
  <si>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</si>
  <si>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</si>
  <si>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</si>
  <si>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</si>
  <si>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</si>
  <si>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</si>
  <si>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</si>
  <si>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</si>
  <si>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</si>
  <si>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</si>
  <si>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</si>
  <si>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</si>
  <si>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</si>
  <si>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</si>
  <si>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</si>
  <si>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</si>
  <si>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</si>
  <si>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</si>
  <si>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</si>
  <si>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</si>
  <si>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</si>
  <si>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</si>
  <si>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</si>
  <si>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</si>
  <si>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</si>
  <si>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</si>
  <si>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</si>
  <si>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</si>
  <si>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</si>
  <si>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</si>
  <si>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</si>
  <si>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</si>
  <si>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</si>
  <si>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</si>
  <si>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</si>
  <si>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</si>
  <si>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</si>
  <si>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</si>
  <si>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</si>
  <si>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</si>
  <si>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</si>
  <si>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</si>
  <si>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</si>
  <si>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</si>
  <si>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</si>
  <si>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</si>
  <si>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</si>
  <si>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</si>
  <si>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</si>
  <si>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</si>
  <si>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</si>
  <si>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</si>
  <si>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</si>
  <si>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</si>
  <si>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</si>
  <si>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</si>
  <si>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</si>
  <si>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</si>
  <si>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</si>
  <si>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</si>
  <si>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</si>
  <si>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</si>
  <si>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</si>
  <si>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</si>
  <si>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</si>
  <si>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</si>
  <si>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</si>
  <si>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</si>
  <si>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</si>
  <si>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</si>
  <si>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</si>
  <si>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</si>
  <si>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</si>
  <si>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</si>
  <si>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</si>
  <si>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</si>
  <si>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</si>
  <si>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</si>
  <si>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</si>
  <si>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</si>
  <si>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</si>
  <si>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</si>
  <si>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</si>
  <si>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</si>
  <si>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</si>
  <si>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</si>
  <si>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</si>
  <si>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</si>
  <si>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</si>
  <si>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</si>
  <si>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</si>
  <si>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</si>
  <si>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</si>
  <si>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</si>
  <si>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</si>
  <si>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</si>
  <si>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</si>
  <si>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</si>
  <si>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</si>
  <si>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</si>
  <si>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</si>
  <si>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</si>
  <si>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</si>
  <si>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</si>
  <si>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</si>
  <si>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</si>
  <si>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</si>
  <si>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</si>
  <si>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</si>
  <si>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</si>
  <si>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</si>
  <si>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</si>
  <si>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</si>
  <si>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</si>
  <si>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</si>
  <si>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</si>
  <si>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</si>
  <si>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</si>
  <si>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</si>
  <si>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</si>
  <si>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</si>
  <si>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</si>
  <si>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</si>
  <si>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</si>
  <si>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</si>
  <si>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</si>
  <si>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</si>
  <si>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</si>
  <si>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</si>
  <si>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</si>
  <si>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</si>
  <si>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</si>
  <si>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</si>
  <si>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</si>
  <si>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</si>
  <si>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</si>
  <si>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</si>
  <si>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</si>
  <si>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</si>
  <si>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</si>
  <si>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</si>
  <si>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</si>
  <si>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</si>
  <si>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</si>
  <si>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</si>
  <si>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</si>
  <si>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</si>
  <si>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</si>
  <si>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</si>
  <si>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</si>
  <si>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</si>
  <si>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</si>
  <si>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</si>
  <si>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</si>
  <si>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</si>
  <si>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</si>
  <si>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</si>
  <si>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</si>
  <si>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</si>
  <si>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</si>
  <si>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</si>
  <si>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</si>
  <si>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</si>
  <si>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</si>
  <si>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</si>
  <si>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</si>
  <si>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</si>
  <si>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</si>
  <si>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</si>
  <si>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</si>
  <si>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</si>
  <si>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</si>
  <si>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</si>
  <si>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</si>
  <si>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</si>
  <si>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</si>
  <si>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</si>
  <si>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</si>
  <si>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</si>
  <si>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</si>
  <si>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</si>
  <si>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</si>
  <si>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</si>
  <si>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</si>
  <si>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</si>
  <si>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</si>
  <si>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</si>
  <si>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</si>
  <si>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</si>
  <si>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</si>
  <si>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</si>
  <si>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</si>
  <si>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</si>
  <si>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</si>
  <si>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</si>
  <si>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</si>
  <si>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</si>
  <si>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</si>
  <si>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</si>
  <si>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</si>
  <si>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</si>
  <si>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</si>
  <si>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</si>
  <si>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</si>
  <si>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</si>
  <si>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</si>
  <si>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</si>
  <si>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</si>
  <si>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</si>
  <si>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</si>
  <si>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</si>
  <si>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</si>
  <si>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</si>
  <si>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</si>
  <si>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</si>
  <si>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</si>
  <si>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</si>
  <si>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</si>
  <si>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</si>
  <si>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</si>
  <si>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</si>
  <si>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</si>
  <si>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</si>
  <si>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</si>
  <si>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</si>
  <si>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</si>
  <si>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</si>
  <si>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</si>
  <si>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</si>
  <si>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</si>
  <si>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</si>
  <si>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</si>
  <si>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</si>
  <si>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</si>
  <si>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</si>
  <si>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</si>
  <si>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</si>
  <si>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</si>
  <si>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</si>
  <si>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</si>
  <si>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</si>
  <si>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</si>
  <si>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</si>
  <si>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</si>
  <si>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</si>
  <si>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</si>
  <si>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</si>
  <si>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</si>
  <si>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</si>
  <si>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</si>
  <si>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</si>
  <si>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</si>
  <si>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</si>
  <si>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</si>
  <si>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</si>
  <si>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</si>
  <si>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</si>
  <si>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</si>
  <si>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</si>
  <si>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</si>
  <si>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</si>
  <si>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</si>
  <si>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</si>
  <si>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</si>
  <si>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</si>
  <si>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</si>
  <si>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</si>
  <si>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</si>
  <si>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</si>
  <si>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</si>
  <si>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</si>
  <si>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</si>
  <si>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</si>
  <si>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</si>
  <si>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</si>
  <si>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</si>
  <si>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</si>
  <si>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</si>
  <si>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</si>
  <si>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</si>
  <si>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</si>
  <si>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</si>
  <si>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</si>
  <si>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</si>
  <si>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</si>
  <si>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</si>
  <si>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</si>
  <si>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</si>
  <si>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</si>
  <si>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</si>
  <si>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</si>
  <si>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</si>
  <si>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</si>
  <si>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</si>
  <si>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</si>
  <si>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</si>
  <si>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</si>
  <si>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</si>
  <si>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</si>
  <si>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</si>
  <si>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</si>
  <si>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</si>
  <si>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</si>
  <si>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</si>
  <si>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</si>
  <si>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</si>
  <si>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</si>
  <si>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</si>
  <si>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</si>
  <si>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</si>
  <si>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</si>
  <si>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</si>
  <si>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</si>
  <si>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</si>
  <si>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</si>
  <si>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</si>
  <si>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</si>
  <si>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</si>
  <si>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</si>
  <si>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</si>
  <si>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</si>
  <si>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</si>
  <si>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</si>
  <si>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</si>
  <si>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</si>
  <si>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</si>
  <si>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</si>
  <si>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</si>
  <si>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</si>
  <si>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</si>
  <si>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</si>
  <si>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</si>
  <si>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</si>
  <si>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</si>
  <si>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</si>
  <si>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</si>
  <si>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</si>
  <si>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</si>
  <si>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</si>
  <si>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</si>
  <si>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</si>
  <si>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</si>
  <si>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</si>
  <si>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</si>
  <si>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</si>
  <si>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</si>
  <si>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</si>
  <si>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</si>
  <si>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</si>
  <si>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</si>
  <si>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</si>
  <si>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</si>
  <si>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</si>
  <si>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</si>
  <si>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</si>
  <si>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</si>
  <si>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</si>
  <si>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</si>
  <si>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</si>
  <si>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</si>
  <si>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</si>
  <si>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</si>
  <si>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</si>
  <si>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</si>
  <si>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</si>
  <si>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</si>
  <si>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</si>
  <si>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</si>
  <si>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</si>
  <si>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</si>
  <si>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</si>
  <si>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</si>
  <si>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</si>
  <si>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</si>
  <si>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</si>
  <si>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</si>
  <si>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</si>
  <si>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</si>
  <si>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</si>
  <si>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</si>
  <si>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</si>
  <si>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</si>
  <si>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</si>
  <si>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</si>
  <si>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</si>
  <si>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</si>
  <si>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</si>
  <si>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</si>
  <si>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</si>
  <si>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</si>
  <si>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</si>
  <si>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</si>
  <si>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</si>
  <si>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</si>
  <si>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</si>
  <si>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</si>
  <si>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</si>
  <si>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</si>
  <si>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</si>
  <si>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</si>
  <si>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</si>
  <si>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</si>
  <si>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</si>
  <si>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</si>
  <si>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</si>
  <si>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</si>
  <si>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</si>
  <si>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</si>
  <si>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</si>
  <si>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</si>
  <si>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</si>
  <si>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</si>
  <si>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</si>
  <si>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</si>
  <si>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</si>
  <si>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</si>
  <si>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</si>
  <si>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</si>
  <si>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</si>
  <si>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</si>
  <si>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</si>
  <si>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</si>
  <si>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</si>
  <si>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</si>
  <si>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</si>
  <si>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</si>
  <si>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</si>
  <si>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</si>
  <si>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</si>
  <si>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</si>
  <si>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</si>
  <si>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</si>
  <si>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</si>
  <si>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</si>
  <si>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</si>
  <si>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</si>
  <si>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</si>
  <si>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</si>
  <si>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</si>
  <si>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</si>
  <si>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</si>
  <si>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</si>
  <si>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</si>
  <si>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</si>
  <si>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</si>
  <si>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</si>
  <si>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</si>
  <si>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</si>
  <si>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</si>
  <si>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</si>
  <si>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</si>
  <si>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</si>
  <si>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</si>
  <si>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</si>
  <si>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</si>
  <si>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</si>
  <si>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</si>
  <si>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</si>
  <si>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</si>
  <si>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</si>
  <si>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</si>
  <si>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</si>
  <si>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</si>
  <si>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</si>
  <si>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</si>
  <si>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</si>
  <si>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</si>
  <si>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</si>
  <si>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</si>
  <si>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</si>
  <si>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</si>
  <si>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</si>
  <si>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</si>
  <si>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</si>
  <si>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</si>
  <si>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</si>
  <si>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</si>
  <si>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</si>
  <si>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</si>
  <si>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</si>
  <si>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</si>
  <si>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</si>
  <si>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</si>
  <si>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</si>
  <si>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</si>
  <si>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</si>
  <si>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</si>
  <si>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</si>
  <si>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</si>
  <si>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</si>
  <si>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</si>
  <si>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</si>
  <si>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</si>
  <si>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</si>
  <si>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</si>
  <si>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</si>
  <si>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</si>
  <si>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</si>
  <si>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</si>
  <si>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</si>
  <si>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</si>
  <si>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</si>
  <si>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</si>
  <si>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</si>
  <si>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</si>
  <si>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</si>
  <si>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</si>
  <si>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</si>
  <si>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</si>
  <si>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</si>
  <si>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</si>
  <si>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</si>
  <si>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</si>
  <si>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</si>
  <si>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</si>
  <si>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</si>
  <si>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</si>
  <si>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</si>
  <si>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</si>
  <si>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</si>
  <si>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</si>
  <si>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</si>
  <si>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</si>
  <si>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</si>
  <si>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</si>
  <si>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</si>
  <si>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</si>
  <si>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</si>
  <si>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</si>
  <si>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</si>
  <si>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</si>
  <si>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</si>
  <si>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</si>
  <si>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</si>
  <si>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</si>
  <si>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</si>
  <si>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</si>
  <si>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</si>
  <si>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</si>
  <si>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</si>
  <si>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</si>
  <si>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</si>
  <si>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</si>
  <si>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</si>
  <si>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</si>
  <si>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</si>
  <si>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</si>
  <si>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</si>
  <si>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</si>
  <si>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</si>
  <si>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</si>
  <si>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</si>
  <si>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</si>
  <si>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</si>
  <si>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</si>
  <si>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</si>
  <si>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</si>
  <si>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</si>
  <si>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</si>
  <si>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</si>
  <si>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</si>
  <si>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</si>
  <si>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</si>
  <si>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</si>
  <si>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</si>
  <si>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</si>
  <si>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</si>
  <si>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</si>
  <si>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</si>
  <si>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</si>
  <si>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</si>
  <si>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</si>
  <si>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</si>
  <si>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</si>
  <si>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</si>
  <si>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</si>
  <si>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</si>
  <si>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</si>
  <si>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</si>
  <si>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</si>
  <si>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</si>
  <si>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</si>
  <si>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</si>
  <si>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</si>
  <si>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</si>
  <si>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</si>
  <si>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</si>
  <si>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</si>
  <si>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</si>
  <si>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</si>
  <si>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</si>
  <si>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</si>
  <si>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</si>
  <si>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</si>
  <si>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</si>
  <si>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</si>
  <si>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</si>
  <si>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</si>
  <si>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</si>
  <si>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</si>
  <si>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</si>
  <si>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</si>
  <si>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</si>
  <si>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</si>
  <si>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</si>
  <si>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</si>
  <si>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</si>
  <si>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</si>
  <si>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</si>
  <si>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</si>
  <si>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</si>
  <si>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</si>
  <si>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</si>
  <si>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</si>
  <si>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</si>
  <si>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</si>
  <si>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</si>
  <si>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</si>
  <si>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</si>
  <si>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</si>
  <si>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</si>
  <si>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</si>
  <si>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</si>
  <si>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</si>
  <si>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</si>
  <si>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</si>
  <si>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</si>
  <si>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</si>
  <si>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</si>
  <si>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</si>
  <si>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</si>
  <si>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</si>
  <si>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</si>
  <si>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</si>
  <si>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</si>
  <si>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</si>
  <si>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</si>
  <si>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</si>
  <si>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</si>
  <si>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</si>
  <si>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</si>
  <si>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</si>
  <si>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</si>
  <si>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</si>
  <si>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</si>
  <si>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</si>
  <si>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</si>
  <si>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</si>
  <si>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</si>
  <si>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</si>
  <si>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</si>
  <si>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</si>
  <si>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</si>
  <si>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</si>
  <si>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</si>
  <si>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</si>
  <si>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</si>
  <si>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</si>
  <si>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</si>
  <si>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</si>
  <si>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</si>
  <si>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</si>
  <si>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</si>
  <si>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</si>
  <si>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</si>
  <si>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</si>
  <si>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</si>
  <si>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</si>
  <si>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</si>
  <si>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</si>
  <si>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</si>
  <si>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</si>
  <si>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</si>
  <si>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</si>
  <si>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</si>
  <si>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</si>
  <si>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</si>
  <si>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</si>
  <si>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</si>
  <si>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</si>
  <si>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</si>
  <si>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</si>
  <si>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</si>
  <si>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</si>
  <si>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</si>
  <si>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</si>
  <si>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</si>
  <si>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</si>
  <si>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</si>
  <si>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</si>
  <si>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</si>
  <si>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</si>
  <si>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</si>
  <si>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</si>
  <si>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</si>
  <si>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</si>
  <si>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</si>
  <si>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</si>
  <si>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</si>
  <si>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</si>
  <si>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</si>
  <si>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</si>
  <si>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</si>
  <si>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</si>
  <si>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</si>
  <si>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</si>
  <si>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</si>
  <si>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</si>
  <si>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</si>
  <si>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</si>
  <si>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</si>
  <si>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</si>
  <si>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</si>
  <si>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</si>
  <si>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</si>
  <si>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</si>
  <si>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</si>
  <si>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</si>
  <si>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</si>
  <si>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</si>
  <si>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</si>
  <si>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</si>
  <si>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</si>
  <si>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</si>
  <si>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</si>
  <si>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</si>
  <si>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</si>
  <si>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</si>
  <si>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</si>
  <si>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</si>
  <si>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</si>
  <si>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</si>
  <si>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</si>
  <si>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</si>
  <si>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</si>
  <si>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</si>
  <si>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</si>
  <si>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</si>
  <si>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</si>
  <si>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</si>
  <si>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</si>
  <si>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</si>
  <si>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</si>
  <si>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</si>
  <si>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</si>
  <si>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</si>
  <si>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</si>
  <si>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</si>
  <si>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</si>
  <si>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</si>
  <si>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</si>
  <si>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</si>
  <si>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</si>
  <si>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</si>
  <si>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</si>
  <si>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</si>
  <si>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</si>
  <si>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</si>
  <si>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</si>
  <si>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</si>
  <si>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</si>
  <si>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</si>
  <si>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</si>
  <si>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</si>
  <si>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</si>
  <si>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</si>
  <si>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</si>
  <si>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</si>
  <si>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</si>
  <si>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</si>
  <si>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</si>
  <si>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</si>
  <si>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</si>
  <si>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</si>
  <si>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</si>
  <si>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</si>
  <si>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</si>
  <si>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</si>
  <si>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</si>
  <si>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</si>
  <si>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</si>
  <si>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</si>
  <si>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</si>
  <si>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</si>
  <si>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</si>
  <si>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</si>
  <si>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</si>
  <si>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</si>
  <si>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</si>
  <si>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</si>
  <si>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</si>
  <si>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</si>
  <si>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</si>
  <si>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</si>
  <si>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</si>
  <si>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</si>
  <si>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</si>
  <si>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</si>
  <si>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</si>
  <si>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</si>
  <si>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</si>
  <si>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</si>
  <si>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</si>
  <si>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</si>
  <si>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</si>
  <si>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</si>
  <si>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</si>
  <si>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</si>
  <si>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</si>
  <si>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</si>
  <si>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</si>
  <si>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</si>
  <si>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</si>
  <si>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</si>
  <si>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</si>
  <si>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</si>
  <si>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</si>
  <si>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</si>
  <si>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</si>
  <si>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</si>
  <si>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</si>
  <si>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</si>
  <si>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</si>
  <si>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</si>
  <si>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</si>
  <si>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</si>
  <si>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</si>
  <si>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</si>
  <si>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</si>
  <si>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</si>
  <si>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</si>
  <si>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</si>
  <si>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</si>
  <si>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</si>
  <si>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</si>
  <si>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</si>
  <si>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</si>
  <si>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</si>
  <si>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</si>
  <si>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</si>
  <si>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</si>
  <si>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</si>
  <si>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</si>
  <si>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</si>
  <si>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</si>
  <si>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</si>
  <si>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</si>
  <si>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</si>
  <si>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</si>
  <si>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</si>
  <si>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</si>
  <si>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</si>
  <si>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</si>
  <si>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</si>
  <si>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</si>
  <si>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</si>
  <si>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</si>
  <si>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</si>
  <si>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</si>
  <si>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</si>
  <si>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</si>
  <si>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</si>
  <si>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</si>
  <si>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</si>
  <si>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</si>
  <si>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</si>
  <si>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</si>
  <si>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</si>
  <si>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</si>
  <si>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</si>
  <si>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</si>
  <si>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</si>
  <si>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</si>
  <si>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</si>
  <si>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</si>
  <si>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</si>
  <si>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</si>
  <si>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</si>
  <si>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</si>
  <si>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</si>
  <si>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</si>
  <si>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</si>
  <si>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</si>
  <si>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</si>
  <si>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</si>
  <si>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</si>
  <si>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</si>
  <si>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</si>
  <si>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</si>
  <si>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</si>
  <si>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</si>
  <si>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</si>
  <si>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</si>
  <si>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</si>
  <si>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</si>
  <si>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</si>
  <si>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</si>
  <si>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</si>
  <si>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</si>
  <si>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</si>
  <si>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</si>
  <si>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</si>
  <si>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</si>
  <si>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</si>
  <si>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</si>
  <si>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</si>
  <si>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</si>
  <si>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</si>
  <si>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</si>
  <si>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</si>
  <si>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</si>
  <si>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</si>
  <si>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</si>
  <si>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</si>
  <si>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</si>
  <si>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</si>
  <si>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</si>
  <si>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</si>
  <si>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</si>
  <si>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</si>
  <si>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</si>
  <si>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</si>
  <si>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</si>
  <si>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</si>
  <si>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</si>
  <si>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</si>
  <si>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</si>
  <si>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</si>
  <si>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</si>
  <si>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</si>
  <si>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</si>
  <si>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</si>
  <si>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</si>
  <si>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</si>
  <si>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</si>
  <si>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</si>
  <si>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</si>
  <si>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</si>
  <si>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</si>
  <si>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</si>
  <si>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</si>
  <si>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</si>
  <si>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</si>
  <si>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</si>
  <si>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</si>
  <si>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</si>
  <si>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</si>
  <si>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</si>
  <si>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</si>
  <si>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</si>
  <si>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</si>
  <si>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</si>
  <si>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</si>
  <si>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</si>
  <si>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</si>
  <si>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</si>
  <si>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</si>
  <si>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</si>
  <si>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</si>
  <si>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</si>
  <si>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</si>
  <si>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</si>
  <si>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</si>
  <si>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</si>
  <si>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</si>
  <si>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</si>
  <si>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</si>
  <si>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</si>
  <si>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</si>
  <si>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</si>
  <si>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</si>
  <si>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</si>
  <si>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</si>
  <si>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</si>
  <si>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</si>
  <si>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</si>
  <si>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</si>
  <si>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</si>
  <si>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</si>
  <si>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</si>
  <si>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</si>
  <si>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</si>
  <si>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</si>
  <si>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</si>
  <si>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</si>
  <si>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</si>
  <si>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</si>
  <si>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</si>
  <si>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</si>
  <si>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</si>
  <si>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</si>
  <si>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</si>
  <si>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</si>
  <si>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</si>
  <si>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</si>
  <si>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</si>
  <si>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</si>
  <si>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</si>
  <si>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</si>
  <si>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</si>
  <si>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</si>
  <si>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</si>
  <si>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</si>
  <si>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</si>
  <si>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</si>
  <si>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</si>
  <si>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</si>
  <si>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</si>
  <si>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</si>
  <si>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</si>
  <si>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</si>
  <si>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</si>
  <si>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</si>
  <si>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</si>
  <si>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</si>
  <si>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</si>
  <si>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</si>
  <si>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</si>
  <si>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</si>
  <si>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</si>
  <si>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</si>
  <si>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</si>
  <si>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</si>
  <si>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</si>
  <si>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</si>
  <si>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</si>
  <si>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</si>
  <si>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</si>
  <si>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</si>
  <si>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</si>
  <si>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</si>
  <si>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</si>
  <si>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</si>
  <si>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</si>
  <si>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</si>
  <si>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</si>
  <si>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</si>
  <si>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</si>
  <si>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</si>
  <si>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</si>
  <si>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</si>
  <si>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</si>
  <si>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</si>
  <si>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</si>
  <si>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</si>
  <si>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</si>
  <si>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</si>
  <si>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</si>
  <si>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</si>
  <si>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</si>
  <si>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</si>
  <si>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</si>
  <si>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</si>
  <si>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</si>
  <si>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</si>
  <si>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</si>
  <si>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</si>
  <si>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</si>
  <si>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</si>
  <si>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</si>
  <si>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</si>
  <si>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</si>
  <si>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</si>
  <si>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</si>
  <si>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</si>
  <si>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</si>
  <si>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</si>
  <si>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</si>
  <si>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</si>
  <si>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</si>
  <si>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</si>
  <si>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</si>
  <si>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</si>
  <si>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</si>
  <si>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</si>
  <si>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</si>
  <si>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</si>
  <si>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</si>
  <si>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</si>
  <si>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</si>
  <si>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</si>
  <si>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</si>
  <si>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</si>
  <si>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</si>
  <si>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</si>
  <si>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</si>
  <si>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</si>
  <si>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</si>
  <si>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</si>
  <si>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</si>
  <si>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</si>
  <si>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</si>
  <si>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</si>
  <si>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</si>
  <si>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</si>
  <si>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</si>
  <si>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</si>
  <si>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</si>
  <si>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</si>
  <si>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</si>
  <si>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</si>
  <si>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</si>
  <si>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</si>
  <si>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</si>
  <si>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</si>
  <si>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</si>
  <si>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</si>
  <si>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</si>
  <si>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</si>
  <si>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</si>
  <si>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</si>
  <si>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</si>
  <si>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</si>
  <si>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</si>
  <si>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</si>
  <si>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</si>
  <si>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</si>
  <si>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</si>
  <si>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</si>
  <si>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</si>
  <si>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</si>
  <si>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</si>
  <si>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</si>
  <si>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</si>
  <si>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</si>
  <si>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</si>
  <si>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</si>
  <si>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</si>
  <si>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</si>
  <si>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</si>
  <si>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</si>
  <si>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</si>
  <si>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</si>
  <si>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</si>
  <si>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</si>
  <si>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</si>
  <si>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</si>
  <si>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</si>
  <si>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</si>
  <si>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</si>
  <si>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</si>
  <si>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</si>
  <si>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</si>
  <si>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</si>
  <si>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</si>
  <si>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</si>
  <si>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</si>
  <si>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</si>
  <si>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</si>
  <si>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</si>
  <si>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</si>
  <si>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</si>
  <si>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</si>
  <si>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</si>
  <si>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</si>
  <si>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</si>
  <si>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</si>
  <si>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</si>
  <si>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</si>
  <si>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</si>
  <si>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</si>
  <si>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</si>
  <si>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</si>
  <si>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</si>
  <si>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</si>
  <si>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</si>
  <si>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</si>
  <si>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</si>
  <si>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</si>
  <si>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</si>
  <si>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</si>
  <si>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</si>
  <si>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</si>
  <si>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</si>
  <si>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</si>
  <si>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</si>
  <si>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</si>
  <si>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</si>
  <si>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</si>
  <si>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</si>
  <si>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</si>
  <si>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</si>
  <si>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</si>
  <si>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</si>
  <si>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</si>
  <si>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</si>
  <si>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</si>
  <si>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</si>
  <si>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</si>
  <si>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</si>
  <si>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</si>
  <si>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</si>
  <si>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</si>
  <si>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</si>
  <si>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</si>
  <si>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</si>
  <si>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</si>
  <si>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</si>
  <si>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</si>
  <si>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</si>
  <si>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</si>
  <si>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</si>
  <si>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</si>
  <si>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</si>
  <si>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</si>
  <si>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</si>
  <si>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</si>
  <si>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</si>
  <si>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</si>
  <si>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</si>
  <si>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</si>
  <si>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</si>
  <si>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</si>
  <si>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</si>
  <si>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</si>
  <si>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</si>
  <si>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</si>
  <si>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</si>
  <si>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</si>
  <si>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</si>
  <si>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</si>
  <si>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</si>
  <si>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</si>
  <si>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</si>
  <si>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</si>
  <si>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</si>
  <si>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</si>
  <si>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</si>
  <si>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</si>
  <si>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</si>
  <si>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</si>
  <si>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</si>
  <si>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</si>
  <si>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</si>
  <si>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</si>
  <si>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</si>
  <si>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</si>
  <si>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</si>
  <si>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</si>
  <si>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</si>
  <si>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</si>
  <si>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</si>
  <si>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</si>
  <si>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</si>
  <si>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</si>
  <si>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</si>
  <si>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</si>
  <si>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</si>
  <si>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</si>
  <si>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</si>
  <si>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</si>
  <si>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</si>
  <si>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</si>
  <si>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</si>
  <si>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</si>
  <si>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</si>
  <si>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</si>
  <si>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</si>
  <si>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</si>
  <si>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</si>
  <si>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</si>
  <si>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</si>
  <si>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</si>
  <si>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</si>
  <si>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</si>
  <si>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</si>
  <si>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</si>
  <si>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</si>
  <si>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</si>
  <si>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</si>
  <si>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</si>
  <si>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</si>
  <si>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</si>
  <si>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</si>
  <si>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</si>
  <si>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</si>
  <si>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</si>
  <si>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</si>
  <si>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</si>
  <si>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</si>
  <si>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</si>
  <si>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</si>
  <si>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</si>
  <si>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</si>
  <si>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</si>
  <si>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</si>
  <si>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</si>
  <si>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</si>
  <si>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</si>
  <si>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</si>
  <si>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</si>
  <si>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</si>
  <si>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</si>
  <si>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</si>
  <si>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</si>
  <si>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</si>
  <si>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</si>
  <si>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</si>
  <si>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</si>
  <si>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</si>
  <si>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</si>
  <si>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</si>
  <si>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</si>
  <si>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</si>
  <si>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</si>
  <si>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</si>
  <si>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</si>
  <si>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</si>
  <si>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</si>
  <si>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</si>
  <si>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</si>
  <si>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</si>
  <si>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</si>
  <si>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</si>
  <si>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</si>
  <si>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</si>
  <si>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</si>
  <si>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</si>
  <si>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</si>
  <si>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</si>
  <si>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</si>
  <si>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</si>
  <si>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</si>
  <si>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</si>
  <si>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</si>
  <si>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</si>
  <si>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</si>
  <si>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</si>
  <si>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</si>
  <si>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</si>
  <si>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</si>
  <si>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</si>
  <si>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</si>
  <si>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</si>
  <si>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</si>
  <si>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</si>
  <si>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</si>
  <si>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</si>
  <si>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</si>
  <si>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</si>
  <si>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</si>
  <si>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</si>
  <si>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</si>
  <si>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</si>
  <si>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</si>
  <si>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</si>
  <si>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</si>
  <si>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</si>
  <si>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</si>
  <si>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</si>
  <si>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</si>
  <si>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</si>
  <si>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</si>
  <si>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</si>
  <si>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</si>
  <si>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</si>
  <si>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</si>
  <si>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</si>
  <si>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</si>
  <si>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</si>
  <si>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</si>
  <si>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</si>
  <si>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</si>
  <si>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</si>
  <si>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</si>
  <si>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</si>
  <si>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</si>
  <si>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</si>
  <si>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</si>
  <si>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</si>
  <si>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</si>
  <si>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</si>
  <si>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</si>
  <si>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</si>
  <si>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</si>
  <si>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</si>
  <si>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</si>
  <si>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</si>
  <si>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</si>
  <si>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</si>
  <si>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</si>
  <si>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</si>
  <si>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</si>
  <si>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</si>
  <si>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</si>
  <si>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</si>
  <si>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</si>
  <si>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</si>
  <si>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</si>
  <si>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</si>
  <si>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</si>
  <si>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</si>
  <si>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</si>
  <si>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</si>
  <si>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</si>
  <si>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</si>
  <si>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</si>
  <si>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</si>
  <si>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</si>
  <si>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</si>
  <si>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</si>
  <si>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</si>
  <si>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</si>
  <si>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</si>
  <si>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</si>
  <si>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</si>
  <si>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</si>
  <si>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</si>
  <si>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</si>
  <si>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</si>
  <si>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</si>
  <si>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</si>
  <si>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</si>
  <si>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</si>
  <si>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</si>
  <si>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</si>
  <si>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</si>
  <si>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</si>
  <si>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</si>
  <si>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</si>
  <si>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</si>
  <si>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</si>
  <si>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</si>
  <si>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</si>
  <si>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</si>
  <si>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</si>
  <si>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</si>
  <si>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</si>
  <si>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</si>
  <si>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</si>
  <si>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</si>
  <si>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</si>
  <si>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</si>
  <si>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</si>
  <si>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</si>
  <si>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</si>
  <si>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</si>
  <si>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</si>
  <si>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</si>
  <si>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</si>
  <si>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</si>
  <si>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</si>
  <si>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</si>
  <si>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</si>
  <si>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</si>
  <si>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</si>
  <si>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</si>
  <si>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</si>
  <si>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</si>
  <si>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</si>
  <si>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</si>
  <si>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</si>
  <si>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</si>
  <si>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</si>
  <si>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</si>
  <si>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</si>
  <si>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</si>
  <si>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</si>
  <si>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</si>
  <si>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</si>
  <si>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</si>
  <si>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</si>
  <si>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</si>
  <si>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</si>
  <si>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</si>
  <si>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</si>
  <si>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</si>
  <si>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</si>
  <si>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</si>
  <si>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</si>
  <si>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</si>
  <si>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</si>
  <si>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</si>
  <si>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</si>
  <si>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</si>
  <si>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</si>
  <si>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</si>
  <si>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</si>
  <si>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</si>
  <si>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</si>
  <si>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</si>
  <si>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</si>
  <si>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</si>
  <si>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</si>
  <si>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</si>
  <si>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</si>
  <si>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</si>
  <si>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</si>
  <si>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</si>
  <si>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</si>
  <si>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</si>
  <si>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</si>
  <si>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</si>
  <si>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</si>
  <si>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</si>
  <si>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</si>
  <si>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</si>
  <si>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</si>
  <si>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</si>
  <si>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</si>
  <si>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</si>
  <si>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</si>
  <si>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</si>
  <si>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</si>
  <si>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</si>
  <si>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</si>
  <si>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</si>
  <si>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</si>
  <si>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</si>
  <si>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</si>
  <si>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</si>
  <si>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</si>
  <si>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</si>
  <si>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</si>
  <si>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</si>
  <si>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</si>
  <si>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</si>
  <si>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</si>
  <si>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</si>
  <si>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</si>
  <si>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</si>
  <si>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</si>
  <si>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</si>
  <si>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</si>
  <si>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</si>
  <si>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</si>
  <si>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</si>
  <si>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</si>
  <si>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</si>
  <si>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</si>
  <si>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</si>
  <si>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</si>
  <si>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</si>
  <si>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</si>
  <si>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</si>
  <si>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</si>
  <si>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</si>
  <si>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</si>
  <si>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</si>
  <si>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</si>
  <si>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</si>
  <si>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</si>
  <si>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</si>
  <si>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</si>
  <si>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</si>
  <si>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</si>
  <si>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</si>
  <si>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</si>
  <si>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</si>
  <si>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</si>
  <si>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</si>
  <si>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</si>
  <si>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</si>
  <si>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</si>
  <si>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</si>
  <si>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</si>
  <si>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</si>
  <si>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</si>
  <si>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</si>
  <si>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</si>
  <si>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</si>
  <si>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</si>
  <si>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</si>
  <si>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</si>
  <si>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</si>
  <si>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</si>
  <si>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</si>
  <si>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</si>
  <si>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</si>
  <si>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</si>
  <si>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</si>
  <si>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</si>
  <si>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</si>
  <si>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</si>
  <si>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</si>
  <si>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</si>
  <si>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</si>
  <si>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</si>
  <si>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</si>
  <si>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</si>
  <si>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</si>
  <si>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</si>
  <si>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</si>
  <si>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</si>
  <si>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</si>
  <si>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</si>
  <si>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</si>
  <si>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</si>
  <si>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</si>
  <si>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</si>
  <si>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</si>
  <si>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</si>
  <si>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</si>
  <si>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</si>
  <si>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</si>
  <si>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</si>
  <si>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</si>
  <si>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</si>
  <si>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</si>
  <si>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</si>
  <si>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</si>
  <si>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</si>
  <si>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</si>
  <si>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</si>
  <si>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</si>
  <si>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</si>
  <si>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</si>
  <si>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</si>
  <si>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</si>
  <si>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</si>
  <si>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</si>
  <si>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</si>
  <si>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</si>
  <si>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</si>
  <si>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</si>
  <si>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</si>
  <si>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</si>
  <si>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</si>
  <si>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</si>
  <si>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</si>
  <si>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</si>
  <si>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</si>
  <si>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</si>
  <si>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</si>
  <si>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</si>
  <si>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</si>
  <si>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</si>
  <si>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</si>
  <si>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</si>
  <si>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</si>
  <si>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</si>
  <si>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</si>
  <si>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</si>
  <si>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</si>
  <si>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</si>
  <si>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</si>
  <si>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</si>
  <si>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</si>
  <si>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</si>
  <si>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</si>
  <si>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</si>
  <si>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</si>
  <si>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</si>
  <si>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</si>
  <si>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</si>
  <si>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</si>
  <si>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</si>
  <si>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</si>
  <si>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</si>
  <si>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</si>
  <si>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</si>
  <si>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</si>
  <si>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</si>
  <si>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</si>
  <si>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</si>
  <si>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</si>
  <si>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</si>
  <si>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</si>
  <si>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</si>
  <si>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</si>
  <si>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</si>
  <si>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</si>
  <si>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</si>
  <si>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</si>
  <si>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</si>
  <si>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</si>
  <si>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</si>
  <si>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</si>
  <si>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</si>
  <si>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</si>
  <si>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</si>
  <si>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</si>
  <si>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</si>
  <si>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</si>
  <si>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</si>
  <si>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</si>
  <si>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</si>
  <si>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</si>
  <si>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</si>
  <si>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</si>
  <si>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</si>
  <si>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</si>
  <si>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</si>
  <si>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</si>
  <si>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</si>
  <si>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</si>
  <si>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</si>
  <si>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</si>
  <si>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</si>
  <si>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</si>
  <si>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</si>
  <si>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</si>
  <si>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</si>
  <si>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</si>
  <si>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</si>
  <si>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</si>
  <si>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</si>
  <si>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</si>
  <si>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</si>
  <si>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</si>
  <si>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</si>
  <si>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</si>
  <si>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</si>
  <si>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</si>
  <si>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</si>
  <si>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</si>
  <si>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</si>
  <si>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</si>
  <si>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</si>
  <si>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</si>
  <si>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</si>
  <si>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</si>
  <si>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</si>
  <si>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</si>
  <si>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</si>
  <si>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</si>
  <si>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</si>
  <si>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</si>
  <si>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</si>
  <si>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</si>
  <si>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</si>
  <si>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</si>
  <si>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</si>
  <si>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</si>
  <si>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</si>
  <si>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</si>
  <si>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</si>
  <si>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</si>
  <si>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</si>
  <si>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</si>
  <si>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</si>
  <si>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</si>
  <si>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</si>
  <si>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</si>
  <si>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</si>
  <si>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</si>
  <si>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</si>
  <si>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</si>
  <si>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</si>
  <si>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</si>
  <si>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</si>
  <si>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</si>
  <si>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</si>
  <si>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</si>
  <si>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</si>
  <si>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</si>
  <si>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</si>
  <si>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</si>
  <si>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</si>
  <si>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</si>
  <si>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</si>
  <si>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</si>
  <si>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</si>
  <si>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</si>
  <si>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</si>
  <si>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</si>
  <si>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</si>
  <si>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</si>
  <si>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</si>
  <si>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</si>
  <si>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</si>
  <si>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</si>
  <si>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</si>
  <si>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</si>
  <si>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</si>
  <si>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</si>
  <si>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</si>
  <si>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</si>
  <si>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</si>
  <si>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</si>
  <si>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</si>
  <si>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</si>
  <si>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</si>
  <si>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</si>
  <si>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</si>
  <si>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</si>
  <si>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</si>
  <si>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</si>
  <si>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</si>
  <si>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</si>
  <si>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</si>
  <si>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</si>
  <si>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</si>
  <si>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</si>
  <si>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</si>
  <si>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</si>
  <si>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</si>
  <si>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</si>
  <si>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</si>
  <si>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</si>
  <si>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</si>
  <si>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</si>
  <si>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</si>
  <si>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</si>
  <si>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</si>
  <si>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</si>
  <si>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</si>
  <si>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</si>
  <si>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</si>
  <si>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</si>
  <si>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</si>
  <si>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</si>
  <si>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</si>
  <si>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</si>
  <si>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</si>
  <si>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</si>
  <si>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</si>
  <si>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</si>
  <si>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</si>
  <si>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</si>
  <si>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</si>
  <si>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</si>
  <si>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</si>
  <si>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</si>
  <si>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</si>
  <si>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</si>
  <si>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</si>
  <si>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</si>
  <si>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</si>
  <si>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</si>
  <si>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</si>
  <si>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</si>
  <si>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</si>
  <si>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</si>
  <si>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</si>
  <si>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</si>
  <si>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</si>
  <si>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</si>
  <si>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</si>
  <si>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</si>
  <si>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</si>
  <si>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</si>
  <si>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</si>
  <si>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</si>
  <si>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</si>
  <si>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</si>
  <si>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</si>
  <si>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</si>
  <si>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</si>
  <si>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</si>
  <si>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</si>
  <si>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</si>
  <si>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</si>
  <si>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</si>
  <si>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</si>
  <si>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</si>
  <si>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</si>
  <si>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</si>
  <si>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</si>
  <si>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</si>
  <si>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</si>
  <si>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</si>
  <si>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</si>
  <si>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</si>
  <si>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</si>
  <si>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</si>
  <si>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</si>
  <si>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</si>
  <si>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</si>
  <si>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</si>
  <si>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</si>
  <si>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</si>
  <si>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</si>
  <si>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</si>
  <si>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</si>
  <si>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</si>
  <si>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</si>
  <si>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</si>
  <si>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</si>
  <si>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</si>
  <si>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</si>
  <si>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</si>
  <si>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</si>
  <si>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</si>
  <si>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</si>
  <si>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</si>
  <si>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</si>
  <si>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</si>
  <si>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</si>
  <si>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</si>
  <si>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</si>
  <si>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</si>
  <si>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</si>
  <si>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</si>
  <si>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</si>
  <si>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</si>
  <si>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</si>
  <si>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</si>
  <si>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</si>
  <si>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</si>
  <si>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</si>
  <si>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</si>
  <si>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</si>
  <si>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</si>
  <si>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</si>
  <si>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</si>
  <si>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</si>
  <si>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</si>
  <si>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</si>
  <si>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</si>
  <si>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</si>
  <si>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</si>
  <si>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</si>
  <si>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</si>
  <si>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</si>
  <si>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</si>
  <si>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</si>
  <si>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</si>
  <si>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</si>
  <si>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</si>
  <si>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</si>
  <si>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</si>
  <si>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</si>
  <si>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</si>
  <si>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</si>
  <si>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</si>
  <si>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</si>
  <si>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</si>
  <si>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</si>
  <si>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</si>
  <si>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</si>
  <si>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</si>
  <si>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</si>
  <si>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</si>
  <si>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</si>
  <si>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</si>
  <si>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</si>
  <si>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</si>
  <si>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</si>
  <si>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</si>
  <si>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</si>
  <si>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</si>
  <si>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</si>
  <si>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</si>
  <si>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</si>
  <si>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</si>
  <si>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</si>
  <si>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</si>
  <si>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</si>
  <si>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</si>
  <si>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</si>
  <si>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</si>
  <si>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</si>
  <si>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</si>
  <si>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</si>
  <si>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</si>
  <si>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</si>
  <si>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</si>
  <si>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</si>
  <si>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</si>
  <si>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</si>
  <si>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</si>
  <si>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</si>
  <si>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</si>
  <si>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</si>
  <si>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</si>
  <si>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</si>
  <si>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</si>
  <si>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</si>
  <si>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</si>
  <si>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</si>
  <si>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</si>
  <si>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</si>
  <si>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</si>
  <si>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</si>
  <si>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</si>
  <si>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</si>
  <si>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</si>
  <si>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</si>
  <si>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</si>
  <si>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</si>
  <si>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</si>
  <si>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</si>
  <si>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</si>
  <si>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</si>
  <si>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</si>
  <si>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</si>
  <si>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</si>
  <si>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</si>
  <si>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</si>
  <si>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</si>
  <si>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</si>
  <si>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</si>
  <si>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</si>
  <si>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</si>
  <si>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</si>
  <si>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</si>
  <si>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</si>
  <si>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</si>
  <si>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</si>
  <si>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</si>
  <si>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</si>
  <si>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</si>
  <si>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</si>
  <si>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</si>
  <si>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</si>
  <si>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</si>
  <si>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</si>
  <si>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</si>
  <si>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</si>
  <si>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</si>
  <si>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</si>
  <si>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</si>
  <si>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</si>
  <si>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</si>
  <si>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</si>
  <si>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</si>
  <si>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</si>
  <si>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</si>
  <si>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</si>
  <si>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</si>
  <si>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</si>
  <si>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</si>
  <si>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</si>
  <si>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</si>
  <si>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</si>
  <si>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</si>
  <si>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</si>
  <si>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</si>
  <si>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</si>
  <si>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</si>
  <si>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</si>
  <si>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</si>
  <si>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</si>
  <si>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</si>
  <si>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</si>
  <si>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</si>
  <si>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</si>
  <si>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</si>
  <si>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</si>
  <si>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</si>
  <si>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</si>
  <si>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</si>
  <si>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</si>
  <si>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</si>
  <si>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</si>
  <si>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</si>
  <si>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</si>
  <si>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</si>
  <si>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</si>
  <si>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</si>
  <si>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</si>
  <si>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</si>
  <si>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</si>
  <si>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</si>
  <si>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</si>
  <si>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</si>
  <si>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</si>
  <si>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</si>
  <si>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</si>
  <si>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</si>
  <si>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</si>
  <si>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</si>
  <si>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</si>
  <si>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</si>
  <si>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</si>
  <si>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</si>
  <si>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</si>
  <si>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</si>
  <si>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</si>
  <si>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</si>
  <si>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</si>
  <si>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</si>
  <si>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</si>
  <si>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</si>
  <si>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</si>
  <si>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</si>
  <si>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</si>
  <si>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</si>
  <si>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</si>
  <si>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</si>
  <si>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</si>
  <si>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</si>
  <si>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</si>
  <si>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</si>
  <si>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</si>
  <si>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</si>
  <si>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</si>
  <si>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</si>
  <si>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</si>
  <si>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</si>
  <si>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</si>
  <si>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</si>
  <si>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</si>
  <si>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</si>
  <si>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</si>
  <si>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</si>
  <si>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</si>
  <si>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</si>
  <si>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</si>
  <si>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</si>
  <si>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</si>
  <si>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</si>
  <si>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</si>
  <si>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</si>
  <si>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</si>
  <si>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</si>
  <si>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</si>
  <si>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</si>
  <si>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</si>
  <si>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</si>
  <si>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</si>
  <si>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</si>
  <si>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</si>
  <si>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</si>
  <si>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</si>
  <si>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</si>
  <si>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</si>
  <si>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</si>
  <si>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</si>
  <si>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</si>
  <si>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</si>
  <si>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</si>
  <si>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</si>
  <si>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</si>
  <si>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</si>
  <si>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</si>
  <si>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</si>
  <si>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</si>
  <si>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</si>
  <si>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A. IMPLAN</t>
  </si>
  <si>
    <t>INSTITUTO MUNICIPAL DE PLANEACION DE IRAPUATO GUANAJUATO</t>
  </si>
  <si>
    <t>Subrogada IMSS</t>
  </si>
  <si>
    <t>Al 31 de diciembre de 2022 y al 30 de junio de 2023 (b)</t>
  </si>
  <si>
    <t>Del 1 de enero al 30 de junio de 2023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</si>
</sst>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dd/mm/yyyy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8">
    <xf numFmtId="0" fontId="0" fillId="0" borderId="0"/>
    <xf numFmtId="0" fontId="16" fillId="0" borderId="0"/>
    <xf numFmtId="0" fontId="15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6" fillId="0" borderId="13" xfId="0" applyFont="1" applyFill="1" applyBorder="1" applyProtection="1">
      <protection locked="0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3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0" fontId="18" fillId="0" borderId="13" xfId="0" applyFont="1" applyFill="1" applyBorder="1" applyAlignment="1" applyProtection="1">
      <alignment vertical="center"/>
      <protection locked="0"/>
    </xf>
    <xf numFmtId="4" fontId="0" fillId="0" borderId="13" xfId="0" applyNumberFormat="1" applyFill="1" applyBorder="1" applyProtection="1">
      <protection locked="0"/>
    </xf>
    <xf numFmtId="43" fontId="0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Alignment="1" applyProtection="1">
      <alignment horizontal="right" vertical="center"/>
      <protection locked="0"/>
    </xf>
    <xf numFmtId="43" fontId="1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Protection="1">
      <protection locked="0"/>
    </xf>
    <xf numFmtId="43" fontId="17" fillId="0" borderId="13" xfId="4" applyFont="1" applyFill="1" applyBorder="1" applyAlignment="1" applyProtection="1">
      <alignment vertical="center"/>
      <protection locked="0"/>
    </xf>
    <xf numFmtId="43" fontId="0" fillId="0" borderId="13" xfId="0" applyNumberFormat="1" applyFill="1" applyBorder="1" applyAlignment="1" applyProtection="1">
      <alignment vertical="center"/>
      <protection locked="0"/>
    </xf>
    <xf numFmtId="43" fontId="0" fillId="4" borderId="13" xfId="4" applyFont="1" applyFill="1" applyBorder="1" applyAlignment="1" applyProtection="1">
      <alignment vertical="center"/>
      <protection locked="0"/>
    </xf>
    <xf numFmtId="43" fontId="17" fillId="4" borderId="13" xfId="4" applyFont="1" applyFill="1" applyBorder="1" applyAlignment="1" applyProtection="1">
      <alignment vertical="center"/>
      <protection locked="0"/>
    </xf>
    <xf numFmtId="43" fontId="1" fillId="4" borderId="13" xfId="4" applyFont="1" applyFill="1" applyBorder="1" applyAlignment="1" applyProtection="1">
      <alignment vertical="center"/>
      <protection locked="0"/>
    </xf>
    <xf numFmtId="43" fontId="0" fillId="4" borderId="13" xfId="0" applyNumberFormat="1" applyFill="1" applyBorder="1" applyAlignment="1" applyProtection="1">
      <alignment vertical="center"/>
      <protection locked="0"/>
    </xf>
    <xf numFmtId="43" fontId="0" fillId="0" borderId="8" xfId="0" applyNumberFormat="1" applyFill="1" applyBorder="1" applyAlignment="1" applyProtection="1">
      <alignment vertical="center"/>
      <protection locked="0"/>
    </xf>
    <xf numFmtId="43" fontId="17" fillId="0" borderId="13" xfId="5" applyFont="1" applyFill="1" applyBorder="1" applyProtection="1"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Protection="1"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8">
    <cellStyle name="Millares" xfId="4" builtinId="3"/>
    <cellStyle name="Millares 2" xfId="3"/>
    <cellStyle name="Millares 3" xfId="5"/>
    <cellStyle name="Millares 4" xfId="6"/>
    <cellStyle name="Millares 5" xfId="7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mendezra/Documents/10-Archivos%20DUC_2022/CUENTAPUBLICA-2022/12-22-IMPLAN-ESTADOSFINANCIEROS/12-2022-IMPLAN-DIGITALES/0361_IDF_MIRA_PLE_22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0">
          <cell r="D10">
            <v>5515722.96</v>
          </cell>
        </row>
        <row r="18">
          <cell r="D18">
            <v>118895</v>
          </cell>
        </row>
        <row r="28">
          <cell r="D28">
            <v>1040281.7200000001</v>
          </cell>
        </row>
        <row r="48">
          <cell r="D48">
            <v>204099.5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3">
      <c r="A1" s="167" t="s">
        <v>829</v>
      </c>
      <c r="B1" s="168"/>
      <c r="C1" s="168"/>
      <c r="D1" s="168"/>
      <c r="E1" s="169"/>
    </row>
    <row r="2" spans="1:5" s="7" customFormat="1" x14ac:dyDescent="0.25">
      <c r="A2" s="25"/>
      <c r="E2" s="26"/>
    </row>
    <row r="3" spans="1:5" s="7" customFormat="1" ht="26.25" customHeight="1" x14ac:dyDescent="0.25">
      <c r="A3" s="25"/>
      <c r="B3" s="30" t="s">
        <v>792</v>
      </c>
      <c r="C3" s="170" t="s">
        <v>3303</v>
      </c>
      <c r="D3" s="170"/>
      <c r="E3" s="26"/>
    </row>
    <row r="4" spans="1:5" s="7" customFormat="1" x14ac:dyDescent="0.25">
      <c r="A4" s="25"/>
      <c r="E4" s="26"/>
    </row>
    <row r="5" spans="1:5" s="7" customFormat="1" ht="26.25" customHeight="1" x14ac:dyDescent="0.25">
      <c r="A5" s="25"/>
      <c r="B5" s="30" t="s">
        <v>795</v>
      </c>
      <c r="E5" s="26"/>
    </row>
    <row r="6" spans="1:5" s="7" customFormat="1" x14ac:dyDescent="0.25">
      <c r="A6" s="25"/>
      <c r="E6" s="26"/>
    </row>
    <row r="7" spans="1:5" s="7" customFormat="1" ht="26.25" customHeight="1" x14ac:dyDescent="0.25">
      <c r="A7" s="25"/>
      <c r="B7" s="30" t="s">
        <v>796</v>
      </c>
      <c r="E7" s="26"/>
    </row>
    <row r="8" spans="1:5" s="7" customFormat="1" x14ac:dyDescent="0.2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x14ac:dyDescent="0.25">
      <c r="A10" s="25"/>
      <c r="E10" s="26"/>
    </row>
    <row r="11" spans="1:5" s="7" customFormat="1" ht="26.25" customHeight="1" x14ac:dyDescent="0.25">
      <c r="A11" s="25"/>
      <c r="B11" s="30" t="s">
        <v>793</v>
      </c>
      <c r="E11" s="26"/>
    </row>
    <row r="12" spans="1:5" s="7" customFormat="1" ht="15.75" thickBot="1" x14ac:dyDescent="0.3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topLeftCell="A25" zoomScale="70" zoomScaleNormal="70" workbookViewId="0">
      <selection activeCell="C14" sqref="C14:D14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0" customFormat="1" ht="37.5" customHeight="1" x14ac:dyDescent="0.25">
      <c r="A1" s="183" t="s">
        <v>542</v>
      </c>
      <c r="B1" s="183"/>
      <c r="C1" s="183"/>
      <c r="D1" s="183"/>
      <c r="E1" s="110"/>
      <c r="F1" s="110"/>
      <c r="G1" s="110"/>
      <c r="H1" s="110"/>
      <c r="I1" s="110"/>
      <c r="J1" s="110"/>
      <c r="K1" s="110"/>
    </row>
    <row r="2" spans="1:11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3"/>
    </row>
    <row r="3" spans="1:11" x14ac:dyDescent="0.25">
      <c r="A3" s="174" t="s">
        <v>166</v>
      </c>
      <c r="B3" s="175"/>
      <c r="C3" s="175"/>
      <c r="D3" s="176"/>
    </row>
    <row r="4" spans="1:11" x14ac:dyDescent="0.25">
      <c r="A4" s="177" t="str">
        <f>TRIMESTRE</f>
        <v>Del 1 de enero al 30 de junio de 2023 (b)</v>
      </c>
      <c r="B4" s="178"/>
      <c r="C4" s="178"/>
      <c r="D4" s="179"/>
    </row>
    <row r="5" spans="1:11" x14ac:dyDescent="0.25">
      <c r="A5" s="180" t="s">
        <v>118</v>
      </c>
      <c r="B5" s="181"/>
      <c r="C5" s="181"/>
      <c r="D5" s="182"/>
    </row>
    <row r="6" spans="1:11" x14ac:dyDescent="0.25"/>
    <row r="7" spans="1:11" ht="39" customHeight="1" x14ac:dyDescent="0.25">
      <c r="A7" s="115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40">
        <f>SUM(B9:B11)</f>
        <v>7100000</v>
      </c>
      <c r="C8" s="40">
        <f t="shared" ref="C8:D8" si="0">SUM(C9:C11)</f>
        <v>3738304.14</v>
      </c>
      <c r="D8" s="40">
        <f t="shared" si="0"/>
        <v>3738304.14</v>
      </c>
    </row>
    <row r="9" spans="1:11" x14ac:dyDescent="0.25">
      <c r="A9" s="53" t="s">
        <v>169</v>
      </c>
      <c r="B9" s="156">
        <v>7100000</v>
      </c>
      <c r="C9" s="156">
        <v>3738304.14</v>
      </c>
      <c r="D9" s="152">
        <v>3738304.14</v>
      </c>
    </row>
    <row r="10" spans="1:11" x14ac:dyDescent="0.25">
      <c r="A10" s="53" t="s">
        <v>170</v>
      </c>
      <c r="B10" s="156">
        <v>0</v>
      </c>
      <c r="C10" s="23">
        <v>0</v>
      </c>
      <c r="D10" s="23">
        <v>0</v>
      </c>
    </row>
    <row r="11" spans="1:11" x14ac:dyDescent="0.25">
      <c r="A11" s="53" t="s">
        <v>171</v>
      </c>
      <c r="B11" s="23">
        <f>B44</f>
        <v>0</v>
      </c>
      <c r="C11" s="23">
        <f t="shared" ref="C11" si="1">C44</f>
        <v>0</v>
      </c>
      <c r="D11" s="23">
        <f>D44</f>
        <v>0</v>
      </c>
    </row>
    <row r="12" spans="1:11" x14ac:dyDescent="0.25">
      <c r="A12" s="94"/>
      <c r="B12" s="12"/>
      <c r="C12" s="12"/>
      <c r="D12" s="12"/>
    </row>
    <row r="13" spans="1:11" x14ac:dyDescent="0.25">
      <c r="A13" s="55" t="s">
        <v>180</v>
      </c>
      <c r="B13" s="40">
        <f>B14+B15</f>
        <v>7100000</v>
      </c>
      <c r="C13" s="40">
        <f t="shared" ref="C13:D13" si="2">C14+C15</f>
        <v>2852348.74</v>
      </c>
      <c r="D13" s="40">
        <f t="shared" si="2"/>
        <v>2660290.2400000002</v>
      </c>
    </row>
    <row r="14" spans="1:11" x14ac:dyDescent="0.25">
      <c r="A14" s="53" t="s">
        <v>172</v>
      </c>
      <c r="B14" s="156">
        <v>7100000</v>
      </c>
      <c r="C14" s="164">
        <v>2852348.74</v>
      </c>
      <c r="D14" s="156">
        <v>2660290.2400000002</v>
      </c>
    </row>
    <row r="15" spans="1:11" x14ac:dyDescent="0.25">
      <c r="A15" s="53" t="s">
        <v>173</v>
      </c>
      <c r="B15" s="156">
        <v>0</v>
      </c>
      <c r="C15" s="156">
        <v>0</v>
      </c>
      <c r="D15" s="23"/>
    </row>
    <row r="16" spans="1:11" x14ac:dyDescent="0.25">
      <c r="A16" s="94"/>
      <c r="B16" s="12"/>
      <c r="C16" s="12"/>
      <c r="D16" s="12"/>
    </row>
    <row r="17" spans="1:4" x14ac:dyDescent="0.25">
      <c r="A17" s="55" t="s">
        <v>174</v>
      </c>
      <c r="B17" s="117">
        <f>B18+B19</f>
        <v>0</v>
      </c>
      <c r="C17" s="40">
        <f t="shared" ref="C17" si="3">C18+C19</f>
        <v>0</v>
      </c>
      <c r="D17" s="40">
        <f>D18+D19</f>
        <v>0</v>
      </c>
    </row>
    <row r="18" spans="1:4" x14ac:dyDescent="0.25">
      <c r="A18" s="53" t="s">
        <v>175</v>
      </c>
      <c r="B18" s="118">
        <v>0</v>
      </c>
      <c r="C18" s="23"/>
      <c r="D18" s="23"/>
    </row>
    <row r="19" spans="1:4" x14ac:dyDescent="0.25">
      <c r="A19" s="53" t="s">
        <v>176</v>
      </c>
      <c r="B19" s="118">
        <v>0</v>
      </c>
      <c r="C19" s="23">
        <v>0</v>
      </c>
      <c r="D19" s="116">
        <v>0</v>
      </c>
    </row>
    <row r="20" spans="1:4" x14ac:dyDescent="0.25">
      <c r="A20" s="94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>C8-C13+C17</f>
        <v>885955.39999999991</v>
      </c>
      <c r="D21" s="40">
        <f t="shared" ref="D21" si="4">D8-D13+D17</f>
        <v>1078013.8999999999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40">
        <f t="shared" ref="C23:D23" si="5">C21-C11</f>
        <v>885955.39999999991</v>
      </c>
      <c r="D23" s="40">
        <f t="shared" si="5"/>
        <v>1078013.8999999999</v>
      </c>
    </row>
    <row r="24" spans="1:4" x14ac:dyDescent="0.25">
      <c r="A24" s="55"/>
      <c r="B24" s="17"/>
      <c r="C24" s="17"/>
      <c r="D24" s="17"/>
    </row>
    <row r="25" spans="1:4" x14ac:dyDescent="0.25">
      <c r="A25" s="119" t="s">
        <v>179</v>
      </c>
      <c r="B25" s="40">
        <f>B23-B17</f>
        <v>0</v>
      </c>
      <c r="C25" s="40">
        <f t="shared" ref="C25" si="6">C23-C17</f>
        <v>885955.39999999991</v>
      </c>
      <c r="D25" s="40">
        <f>D23-D17</f>
        <v>1078013.8999999999</v>
      </c>
    </row>
    <row r="26" spans="1:4" x14ac:dyDescent="0.25">
      <c r="A26" s="120"/>
      <c r="B26" s="13"/>
      <c r="C26" s="13"/>
      <c r="D26" s="13"/>
    </row>
    <row r="27" spans="1:4" x14ac:dyDescent="0.25">
      <c r="A27" s="89"/>
    </row>
    <row r="28" spans="1:4" ht="30" customHeight="1" x14ac:dyDescent="0.25">
      <c r="A28" s="115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7">C30+C31</f>
        <v>0</v>
      </c>
      <c r="D29" s="61">
        <f t="shared" si="7"/>
        <v>0</v>
      </c>
    </row>
    <row r="30" spans="1:4" x14ac:dyDescent="0.25">
      <c r="A30" s="53" t="s">
        <v>187</v>
      </c>
      <c r="B30" s="60">
        <v>0</v>
      </c>
      <c r="C30" s="60">
        <v>0</v>
      </c>
      <c r="D30" s="60">
        <v>0</v>
      </c>
    </row>
    <row r="31" spans="1:4" x14ac:dyDescent="0.25">
      <c r="A31" s="53" t="s">
        <v>188</v>
      </c>
      <c r="B31" s="60">
        <v>0</v>
      </c>
      <c r="C31" s="60">
        <v>0</v>
      </c>
      <c r="D31" s="60">
        <v>0</v>
      </c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 t="shared" ref="C33:D33" si="8">C25+C29</f>
        <v>885955.39999999991</v>
      </c>
      <c r="D33" s="61">
        <f t="shared" si="8"/>
        <v>1078013.8999999999</v>
      </c>
    </row>
    <row r="34" spans="1:4" x14ac:dyDescent="0.25">
      <c r="A34" s="58"/>
      <c r="B34" s="58"/>
      <c r="C34" s="58"/>
      <c r="D34" s="58"/>
    </row>
    <row r="35" spans="1:4" x14ac:dyDescent="0.25">
      <c r="A35" s="89"/>
    </row>
    <row r="36" spans="1:4" ht="30" x14ac:dyDescent="0.25">
      <c r="A36" s="115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9">C38+C39</f>
        <v>0</v>
      </c>
      <c r="D37" s="61">
        <f t="shared" si="9"/>
        <v>0</v>
      </c>
    </row>
    <row r="38" spans="1:4" x14ac:dyDescent="0.25">
      <c r="A38" s="53" t="s">
        <v>192</v>
      </c>
      <c r="B38" s="60">
        <v>0</v>
      </c>
      <c r="C38" s="60">
        <v>0</v>
      </c>
      <c r="D38" s="60">
        <v>0</v>
      </c>
    </row>
    <row r="39" spans="1:4" x14ac:dyDescent="0.25">
      <c r="A39" s="53" t="s">
        <v>193</v>
      </c>
      <c r="B39" s="60">
        <v>0</v>
      </c>
      <c r="C39" s="60">
        <v>0</v>
      </c>
      <c r="D39" s="60">
        <v>0</v>
      </c>
    </row>
    <row r="40" spans="1:4" x14ac:dyDescent="0.25">
      <c r="A40" s="55" t="s">
        <v>194</v>
      </c>
      <c r="B40" s="61">
        <f>B41+B42</f>
        <v>0</v>
      </c>
      <c r="C40" s="61">
        <f t="shared" ref="C40:D40" si="10">C41+C42</f>
        <v>0</v>
      </c>
      <c r="D40" s="61">
        <f t="shared" si="10"/>
        <v>0</v>
      </c>
    </row>
    <row r="41" spans="1:4" x14ac:dyDescent="0.25">
      <c r="A41" s="53" t="s">
        <v>195</v>
      </c>
      <c r="B41" s="60">
        <v>0</v>
      </c>
      <c r="C41" s="60">
        <v>0</v>
      </c>
      <c r="D41" s="60">
        <v>0</v>
      </c>
    </row>
    <row r="42" spans="1:4" x14ac:dyDescent="0.25">
      <c r="A42" s="53" t="s">
        <v>196</v>
      </c>
      <c r="B42" s="60">
        <v>0</v>
      </c>
      <c r="C42" s="60">
        <v>0</v>
      </c>
      <c r="D42" s="60">
        <v>0</v>
      </c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11">C37-C40</f>
        <v>0</v>
      </c>
      <c r="D44" s="61">
        <f t="shared" si="11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5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23">
        <f>+B9</f>
        <v>7100000</v>
      </c>
      <c r="C48" s="123">
        <f>C9</f>
        <v>3738304.14</v>
      </c>
      <c r="D48" s="123">
        <f t="shared" ref="D48" si="12">D9</f>
        <v>3738304.14</v>
      </c>
    </row>
    <row r="49" spans="1:4" x14ac:dyDescent="0.25">
      <c r="A49" s="126" t="s">
        <v>199</v>
      </c>
      <c r="B49" s="61">
        <f>B50-B51</f>
        <v>0</v>
      </c>
      <c r="C49" s="61">
        <f t="shared" ref="C49:D49" si="13">C50-C51</f>
        <v>0</v>
      </c>
      <c r="D49" s="61">
        <f t="shared" si="13"/>
        <v>0</v>
      </c>
    </row>
    <row r="50" spans="1:4" x14ac:dyDescent="0.25">
      <c r="A50" s="127" t="s">
        <v>192</v>
      </c>
      <c r="B50" s="60">
        <v>0</v>
      </c>
      <c r="C50" s="60">
        <v>0</v>
      </c>
      <c r="D50" s="60">
        <v>0</v>
      </c>
    </row>
    <row r="51" spans="1:4" x14ac:dyDescent="0.25">
      <c r="A51" s="127" t="s">
        <v>195</v>
      </c>
      <c r="B51" s="60">
        <v>0</v>
      </c>
      <c r="C51" s="60">
        <v>0</v>
      </c>
      <c r="D51" s="60">
        <v>0</v>
      </c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157">
        <f>+B9</f>
        <v>7100000</v>
      </c>
      <c r="C53" s="157">
        <f>+C14</f>
        <v>2852348.74</v>
      </c>
      <c r="D53" s="158">
        <f>+D14</f>
        <v>2660290.2400000002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60">
        <f t="shared" ref="C55:D55" si="14">C18</f>
        <v>0</v>
      </c>
      <c r="D55" s="60">
        <f t="shared" si="14"/>
        <v>0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19" t="s">
        <v>201</v>
      </c>
      <c r="B57" s="61">
        <f>B48+B49-B53+B55</f>
        <v>0</v>
      </c>
      <c r="C57" s="61">
        <f>C48+C49-C53+C55</f>
        <v>885955.39999999991</v>
      </c>
      <c r="D57" s="61">
        <f t="shared" ref="D57" si="15">D48+D49-D53+D55</f>
        <v>1078013.8999999999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19" t="s">
        <v>200</v>
      </c>
      <c r="B59" s="61">
        <f>B57-B49</f>
        <v>0</v>
      </c>
      <c r="C59" s="61">
        <f t="shared" ref="C59:D59" si="16">C57-C49</f>
        <v>885955.39999999991</v>
      </c>
      <c r="D59" s="61">
        <f t="shared" si="16"/>
        <v>1078013.8999999999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5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66">
        <f>+B10</f>
        <v>0</v>
      </c>
      <c r="C63" s="121">
        <f t="shared" ref="C63:D63" si="17">C10</f>
        <v>0</v>
      </c>
      <c r="D63" s="121">
        <f t="shared" si="17"/>
        <v>0</v>
      </c>
    </row>
    <row r="64" spans="1:4" ht="30" x14ac:dyDescent="0.25">
      <c r="A64" s="126" t="s">
        <v>202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7" t="s">
        <v>193</v>
      </c>
      <c r="B65" s="23">
        <v>0</v>
      </c>
      <c r="C65" s="23">
        <v>0</v>
      </c>
      <c r="D65" s="23">
        <v>0</v>
      </c>
    </row>
    <row r="66" spans="1:4" x14ac:dyDescent="0.25">
      <c r="A66" s="127" t="s">
        <v>196</v>
      </c>
      <c r="B66" s="23">
        <v>0</v>
      </c>
      <c r="C66" s="23">
        <v>0</v>
      </c>
      <c r="D66" s="23">
        <v>0</v>
      </c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121">
        <f>B10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2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19" t="s">
        <v>205</v>
      </c>
      <c r="B72" s="40">
        <f>+B63+B64-B68+B70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19" t="s">
        <v>204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C63:D74 B64:B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x14ac:dyDescent="0.2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7100000</v>
      </c>
      <c r="Q2" s="18">
        <f>'Formato 4'!C8</f>
        <v>3738304.14</v>
      </c>
      <c r="R2" s="18">
        <f>'Formato 4'!D8</f>
        <v>3738304.14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7100000</v>
      </c>
      <c r="Q3" s="18">
        <f>'Formato 4'!C9</f>
        <v>3738304.14</v>
      </c>
      <c r="R3" s="18">
        <f>'Formato 4'!D9</f>
        <v>3738304.14</v>
      </c>
      <c r="S3" s="18"/>
      <c r="T3" s="18"/>
      <c r="U3" s="18"/>
      <c r="V3" s="18"/>
    </row>
    <row r="4" spans="1:25" x14ac:dyDescent="0.2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x14ac:dyDescent="0.2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x14ac:dyDescent="0.2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7100000</v>
      </c>
      <c r="Q6" s="18">
        <f>'Formato 4'!C13</f>
        <v>2852348.74</v>
      </c>
      <c r="R6" s="18">
        <f>'Formato 4'!D13</f>
        <v>2660290.2400000002</v>
      </c>
      <c r="S6" s="18"/>
      <c r="T6" s="18"/>
      <c r="U6" s="18"/>
      <c r="V6" s="18"/>
      <c r="W6" s="18"/>
      <c r="X6" s="18"/>
      <c r="Y6" s="18"/>
    </row>
    <row r="7" spans="1:25" x14ac:dyDescent="0.2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7100000</v>
      </c>
      <c r="Q7" s="18">
        <f>'Formato 4'!C14</f>
        <v>2852348.74</v>
      </c>
      <c r="R7" s="18">
        <f>'Formato 4'!D14</f>
        <v>2660290.2400000002</v>
      </c>
    </row>
    <row r="8" spans="1:25" x14ac:dyDescent="0.2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x14ac:dyDescent="0.2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0</v>
      </c>
      <c r="R9" s="18">
        <f>'Formato 4'!D17</f>
        <v>0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0</v>
      </c>
      <c r="R10" s="18">
        <f>'Formato 4'!D18</f>
        <v>0</v>
      </c>
    </row>
    <row r="11" spans="1:25" x14ac:dyDescent="0.2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x14ac:dyDescent="0.2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885955.39999999991</v>
      </c>
      <c r="R12" s="18">
        <f>'Formato 4'!D21</f>
        <v>1078013.8999999999</v>
      </c>
    </row>
    <row r="13" spans="1:25" x14ac:dyDescent="0.2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885955.39999999991</v>
      </c>
      <c r="R13" s="18">
        <f>'Formato 4'!D23</f>
        <v>1078013.8999999999</v>
      </c>
    </row>
    <row r="14" spans="1:25" x14ac:dyDescent="0.2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885955.39999999991</v>
      </c>
      <c r="R14" s="18">
        <f>'Formato 4'!D25</f>
        <v>1078013.8999999999</v>
      </c>
    </row>
    <row r="15" spans="1:25" x14ac:dyDescent="0.2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x14ac:dyDescent="0.2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x14ac:dyDescent="0.2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x14ac:dyDescent="0.2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885955.39999999991</v>
      </c>
      <c r="R18">
        <f>'Formato 4'!D33</f>
        <v>1078013.8999999999</v>
      </c>
    </row>
    <row r="19" spans="1:18" x14ac:dyDescent="0.2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x14ac:dyDescent="0.2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x14ac:dyDescent="0.2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7100000</v>
      </c>
      <c r="Q26">
        <f>'Formato 4'!C48</f>
        <v>3738304.14</v>
      </c>
      <c r="R26">
        <f>'Formato 4'!D48</f>
        <v>3738304.14</v>
      </c>
    </row>
    <row r="27" spans="1:18" x14ac:dyDescent="0.2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x14ac:dyDescent="0.2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7100000</v>
      </c>
      <c r="Q30">
        <f>'Formato 4'!C53</f>
        <v>2852348.74</v>
      </c>
      <c r="R30">
        <f>'Formato 4'!D53</f>
        <v>2660290.2400000002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0</v>
      </c>
      <c r="R31">
        <f>'Formato 4'!D55</f>
        <v>0</v>
      </c>
    </row>
    <row r="32" spans="1:18" x14ac:dyDescent="0.2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4'!B68</f>
        <v>0</v>
      </c>
      <c r="Q32">
        <f>'Formato 4'!C63</f>
        <v>0</v>
      </c>
      <c r="R32">
        <f>'Formato 4'!D63</f>
        <v>0</v>
      </c>
    </row>
    <row r="33" spans="1:18" x14ac:dyDescent="0.2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x14ac:dyDescent="0.2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x14ac:dyDescent="0.25">
      <c r="A36" s="3" t="str">
        <f t="shared" si="0"/>
        <v>4,15,0,0,0,0,0</v>
      </c>
      <c r="B36">
        <v>4</v>
      </c>
      <c r="C36">
        <v>15</v>
      </c>
      <c r="I36" t="s">
        <v>712</v>
      </c>
      <c r="P36" t="e">
        <f>'Formato 4'!#REF!</f>
        <v>#REF!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topLeftCell="A19" zoomScale="60" zoomScaleNormal="60" workbookViewId="0">
      <selection activeCell="E26" sqref="E26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0" customFormat="1" ht="37.5" customHeight="1" x14ac:dyDescent="0.25">
      <c r="A1" s="189" t="s">
        <v>206</v>
      </c>
      <c r="B1" s="189"/>
      <c r="C1" s="189"/>
      <c r="D1" s="189"/>
      <c r="E1" s="189"/>
      <c r="F1" s="189"/>
      <c r="G1" s="189"/>
    </row>
    <row r="2" spans="1:8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8" x14ac:dyDescent="0.25">
      <c r="A3" s="174" t="s">
        <v>207</v>
      </c>
      <c r="B3" s="175"/>
      <c r="C3" s="175"/>
      <c r="D3" s="175"/>
      <c r="E3" s="175"/>
      <c r="F3" s="175"/>
      <c r="G3" s="176"/>
    </row>
    <row r="4" spans="1:8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9"/>
    </row>
    <row r="5" spans="1:8" x14ac:dyDescent="0.25">
      <c r="A5" s="180" t="s">
        <v>118</v>
      </c>
      <c r="B5" s="181"/>
      <c r="C5" s="181"/>
      <c r="D5" s="181"/>
      <c r="E5" s="181"/>
      <c r="F5" s="181"/>
      <c r="G5" s="182"/>
    </row>
    <row r="6" spans="1:8" x14ac:dyDescent="0.25">
      <c r="A6" s="186" t="s">
        <v>214</v>
      </c>
      <c r="B6" s="188" t="s">
        <v>208</v>
      </c>
      <c r="C6" s="188"/>
      <c r="D6" s="188"/>
      <c r="E6" s="188"/>
      <c r="F6" s="188"/>
      <c r="G6" s="188" t="s">
        <v>209</v>
      </c>
    </row>
    <row r="7" spans="1:8" ht="30" x14ac:dyDescent="0.25">
      <c r="A7" s="187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88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f>F9-B9</f>
        <v>0</v>
      </c>
      <c r="H9" s="8"/>
    </row>
    <row r="10" spans="1:8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f t="shared" ref="G10:G14" si="0">F10-B10</f>
        <v>0</v>
      </c>
    </row>
    <row r="11" spans="1:8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f t="shared" si="0"/>
        <v>0</v>
      </c>
    </row>
    <row r="12" spans="1:8" x14ac:dyDescent="0.25">
      <c r="A12" s="53" t="s">
        <v>219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f t="shared" si="0"/>
        <v>0</v>
      </c>
    </row>
    <row r="13" spans="1:8" x14ac:dyDescent="0.25">
      <c r="A13" s="53" t="s">
        <v>220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f t="shared" si="0"/>
        <v>0</v>
      </c>
    </row>
    <row r="14" spans="1:8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 t="shared" si="0"/>
        <v>0</v>
      </c>
    </row>
    <row r="15" spans="1:8" x14ac:dyDescent="0.25">
      <c r="A15" s="53" t="s">
        <v>222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f t="shared" ref="G15" si="1">F15-B15</f>
        <v>0</v>
      </c>
    </row>
    <row r="16" spans="1:8" x14ac:dyDescent="0.25">
      <c r="A16" s="10" t="s">
        <v>275</v>
      </c>
      <c r="B16" s="60">
        <f t="shared" ref="B16:G16" si="2">SUM(B17:B27)</f>
        <v>0</v>
      </c>
      <c r="C16" s="60">
        <f t="shared" si="2"/>
        <v>0</v>
      </c>
      <c r="D16" s="60">
        <f t="shared" si="2"/>
        <v>0</v>
      </c>
      <c r="E16" s="60">
        <f t="shared" si="2"/>
        <v>0</v>
      </c>
      <c r="F16" s="60">
        <f t="shared" si="2"/>
        <v>0</v>
      </c>
      <c r="G16" s="60">
        <f t="shared" si="2"/>
        <v>0</v>
      </c>
    </row>
    <row r="17" spans="1:7" x14ac:dyDescent="0.25">
      <c r="A17" s="63" t="s">
        <v>223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f>F17-B17</f>
        <v>0</v>
      </c>
    </row>
    <row r="18" spans="1:7" x14ac:dyDescent="0.25">
      <c r="A18" s="63" t="s">
        <v>224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7" si="3">F18-B18</f>
        <v>0</v>
      </c>
    </row>
    <row r="19" spans="1:7" x14ac:dyDescent="0.25">
      <c r="A19" s="63" t="s">
        <v>225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3"/>
        <v>0</v>
      </c>
    </row>
    <row r="20" spans="1:7" x14ac:dyDescent="0.25">
      <c r="A20" s="63" t="s">
        <v>226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3"/>
        <v>0</v>
      </c>
    </row>
    <row r="21" spans="1:7" x14ac:dyDescent="0.25">
      <c r="A21" s="63" t="s">
        <v>227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3"/>
        <v>0</v>
      </c>
    </row>
    <row r="22" spans="1:7" x14ac:dyDescent="0.25">
      <c r="A22" s="63" t="s">
        <v>228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3"/>
        <v>0</v>
      </c>
    </row>
    <row r="23" spans="1:7" x14ac:dyDescent="0.25">
      <c r="A23" s="63" t="s">
        <v>229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3"/>
        <v>0</v>
      </c>
    </row>
    <row r="24" spans="1:7" x14ac:dyDescent="0.25">
      <c r="A24" s="63" t="s">
        <v>230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3"/>
        <v>0</v>
      </c>
    </row>
    <row r="25" spans="1:7" x14ac:dyDescent="0.25">
      <c r="A25" s="63" t="s">
        <v>231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f t="shared" si="3"/>
        <v>0</v>
      </c>
    </row>
    <row r="26" spans="1:7" x14ac:dyDescent="0.25">
      <c r="A26" s="63" t="s">
        <v>232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f t="shared" si="3"/>
        <v>0</v>
      </c>
    </row>
    <row r="27" spans="1:7" x14ac:dyDescent="0.25">
      <c r="A27" s="63" t="s">
        <v>233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f t="shared" si="3"/>
        <v>0</v>
      </c>
    </row>
    <row r="28" spans="1:7" x14ac:dyDescent="0.25">
      <c r="A28" s="53" t="s">
        <v>234</v>
      </c>
      <c r="B28" s="60">
        <f>SUM(B29:B33)</f>
        <v>0</v>
      </c>
      <c r="C28" s="60">
        <f>SUM(C29:C33)</f>
        <v>0</v>
      </c>
      <c r="D28" s="60">
        <f>SUM(D29:D33)</f>
        <v>0</v>
      </c>
      <c r="E28" s="60">
        <f>SUM(E29:E33)</f>
        <v>0</v>
      </c>
      <c r="F28" s="60">
        <f>SUM(F29:F33)</f>
        <v>0</v>
      </c>
      <c r="G28" s="60">
        <f t="shared" ref="G28" si="4">SUM(G29:G33)</f>
        <v>0</v>
      </c>
    </row>
    <row r="29" spans="1:7" x14ac:dyDescent="0.25">
      <c r="A29" s="63" t="s">
        <v>235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f>F29-B29</f>
        <v>0</v>
      </c>
    </row>
    <row r="30" spans="1:7" x14ac:dyDescent="0.25">
      <c r="A30" s="63" t="s">
        <v>236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f>F30-B30</f>
        <v>0</v>
      </c>
    </row>
    <row r="31" spans="1:7" x14ac:dyDescent="0.25">
      <c r="A31" s="63" t="s">
        <v>237</v>
      </c>
      <c r="B31" s="60">
        <v>0</v>
      </c>
      <c r="C31" s="60">
        <v>0</v>
      </c>
      <c r="D31" s="60">
        <v>0</v>
      </c>
      <c r="E31" s="60">
        <v>0</v>
      </c>
      <c r="F31" s="60">
        <v>0</v>
      </c>
      <c r="G31" s="60">
        <f t="shared" ref="G31:G33" si="5">F31-B31</f>
        <v>0</v>
      </c>
    </row>
    <row r="32" spans="1:7" x14ac:dyDescent="0.25">
      <c r="A32" s="63" t="s">
        <v>238</v>
      </c>
      <c r="B32" s="60">
        <v>0</v>
      </c>
      <c r="C32" s="60">
        <v>0</v>
      </c>
      <c r="D32" s="60">
        <v>0</v>
      </c>
      <c r="E32" s="60">
        <v>0</v>
      </c>
      <c r="F32" s="60">
        <v>0</v>
      </c>
      <c r="G32" s="60">
        <f t="shared" si="5"/>
        <v>0</v>
      </c>
    </row>
    <row r="33" spans="1:8" x14ac:dyDescent="0.25">
      <c r="A33" s="63" t="s">
        <v>239</v>
      </c>
      <c r="B33" s="60">
        <v>0</v>
      </c>
      <c r="C33" s="60">
        <v>0</v>
      </c>
      <c r="D33" s="60">
        <v>0</v>
      </c>
      <c r="E33" s="60">
        <v>0</v>
      </c>
      <c r="F33" s="60">
        <v>0</v>
      </c>
      <c r="G33" s="60">
        <f t="shared" si="5"/>
        <v>0</v>
      </c>
    </row>
    <row r="34" spans="1:8" x14ac:dyDescent="0.25">
      <c r="A34" s="53" t="s">
        <v>240</v>
      </c>
      <c r="B34" s="158">
        <f>+'Formato 4'!B9</f>
        <v>7100000</v>
      </c>
      <c r="C34" s="60">
        <v>0</v>
      </c>
      <c r="D34" s="158">
        <f>+B34+C34</f>
        <v>7100000</v>
      </c>
      <c r="E34" s="158">
        <f>+'Formato 4'!C9</f>
        <v>3738304.14</v>
      </c>
      <c r="F34" s="60">
        <f>+E34</f>
        <v>3738304.14</v>
      </c>
      <c r="G34" s="60">
        <f>+B34-E34</f>
        <v>3361695.86</v>
      </c>
    </row>
    <row r="35" spans="1:8" x14ac:dyDescent="0.25">
      <c r="A35" s="53" t="s">
        <v>241</v>
      </c>
      <c r="B35" s="60">
        <f t="shared" ref="B35:G35" si="6">B36</f>
        <v>0</v>
      </c>
      <c r="C35" s="60">
        <f t="shared" si="6"/>
        <v>0</v>
      </c>
      <c r="D35" s="60">
        <f t="shared" si="6"/>
        <v>0</v>
      </c>
      <c r="E35" s="60">
        <f t="shared" si="6"/>
        <v>0</v>
      </c>
      <c r="F35" s="60">
        <f t="shared" si="6"/>
        <v>0</v>
      </c>
      <c r="G35" s="60">
        <f t="shared" si="6"/>
        <v>0</v>
      </c>
    </row>
    <row r="36" spans="1:8" x14ac:dyDescent="0.25">
      <c r="A36" s="63" t="s">
        <v>242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f>F36-B36</f>
        <v>0</v>
      </c>
    </row>
    <row r="37" spans="1:8" x14ac:dyDescent="0.25">
      <c r="A37" s="53" t="s">
        <v>243</v>
      </c>
      <c r="B37" s="60">
        <f>B38+B39</f>
        <v>0</v>
      </c>
      <c r="C37" s="60">
        <f>C38+C39</f>
        <v>0</v>
      </c>
      <c r="D37" s="60">
        <f>D38+D39</f>
        <v>0</v>
      </c>
      <c r="E37" s="60">
        <f>E38+E39</f>
        <v>0</v>
      </c>
      <c r="F37" s="60">
        <f>F38+F39</f>
        <v>0</v>
      </c>
      <c r="G37" s="60">
        <f t="shared" ref="G37" si="7">G38+G39</f>
        <v>0</v>
      </c>
    </row>
    <row r="38" spans="1:8" x14ac:dyDescent="0.25">
      <c r="A38" s="63" t="s">
        <v>244</v>
      </c>
      <c r="B38" s="60">
        <v>0</v>
      </c>
      <c r="C38" s="60">
        <v>0</v>
      </c>
      <c r="D38" s="60">
        <v>0</v>
      </c>
      <c r="E38" s="60">
        <v>0</v>
      </c>
      <c r="F38" s="60">
        <v>0</v>
      </c>
      <c r="G38" s="60">
        <f>F38-B38</f>
        <v>0</v>
      </c>
    </row>
    <row r="39" spans="1:8" x14ac:dyDescent="0.25">
      <c r="A39" s="63" t="s">
        <v>245</v>
      </c>
      <c r="B39" s="60">
        <v>0</v>
      </c>
      <c r="C39" s="60">
        <v>0</v>
      </c>
      <c r="D39" s="60">
        <v>0</v>
      </c>
      <c r="E39" s="60">
        <v>0</v>
      </c>
      <c r="F39" s="60">
        <v>0</v>
      </c>
      <c r="G39" s="60">
        <f>F39-B39</f>
        <v>0</v>
      </c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7100000</v>
      </c>
      <c r="C41" s="61">
        <f t="shared" ref="C41:D41" si="8">SUM(C9,C10,C11,C12,C13,C14,C15,C16,C28,C34,C35,C37)</f>
        <v>0</v>
      </c>
      <c r="D41" s="61">
        <f t="shared" si="8"/>
        <v>7100000</v>
      </c>
      <c r="E41" s="61">
        <f>SUM(E9,E10,E11,E12,E13,E14,E15,E16,E28,E34,E35,E37)</f>
        <v>3738304.14</v>
      </c>
      <c r="F41" s="61">
        <f>SUM(F9,F10,F11,F12,F13,F14,F15,F16,F28,F34,F35,F37)</f>
        <v>3738304.14</v>
      </c>
      <c r="G41" s="61">
        <f>SUM(G9,G10,G11,G12,G13,G14,G15,G16,G28,G34,G35,G37)</f>
        <v>3361695.86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3361695.86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>SUM(C46:C53)</f>
        <v>0</v>
      </c>
      <c r="D45" s="60">
        <f>SUM(D46:D53)</f>
        <v>0</v>
      </c>
      <c r="E45" s="60">
        <f>SUM(E46:E53)</f>
        <v>0</v>
      </c>
      <c r="F45" s="60">
        <f>SUM(F46:F53)</f>
        <v>0</v>
      </c>
      <c r="G45" s="60">
        <f t="shared" ref="G45" si="9">SUM(G46:G53)</f>
        <v>0</v>
      </c>
    </row>
    <row r="46" spans="1:8" x14ac:dyDescent="0.25">
      <c r="A46" s="69" t="s">
        <v>249</v>
      </c>
      <c r="B46" s="60">
        <v>0</v>
      </c>
      <c r="C46" s="60">
        <v>0</v>
      </c>
      <c r="D46" s="60">
        <v>0</v>
      </c>
      <c r="E46" s="60">
        <v>0</v>
      </c>
      <c r="F46" s="60">
        <v>0</v>
      </c>
      <c r="G46" s="60">
        <f>F46-B46</f>
        <v>0</v>
      </c>
    </row>
    <row r="47" spans="1:8" x14ac:dyDescent="0.25">
      <c r="A47" s="69" t="s">
        <v>250</v>
      </c>
      <c r="B47" s="60">
        <v>0</v>
      </c>
      <c r="C47" s="60">
        <v>0</v>
      </c>
      <c r="D47" s="60">
        <v>0</v>
      </c>
      <c r="E47" s="60">
        <v>0</v>
      </c>
      <c r="F47" s="60">
        <v>0</v>
      </c>
      <c r="G47" s="60">
        <f t="shared" ref="G47:G53" si="10">F47-B47</f>
        <v>0</v>
      </c>
    </row>
    <row r="48" spans="1:8" x14ac:dyDescent="0.25">
      <c r="A48" s="69" t="s">
        <v>251</v>
      </c>
      <c r="B48" s="60">
        <v>0</v>
      </c>
      <c r="C48" s="60">
        <v>0</v>
      </c>
      <c r="D48" s="60">
        <v>0</v>
      </c>
      <c r="E48" s="60">
        <v>0</v>
      </c>
      <c r="F48" s="60">
        <v>0</v>
      </c>
      <c r="G48" s="60">
        <f t="shared" si="10"/>
        <v>0</v>
      </c>
    </row>
    <row r="49" spans="1:7" ht="30" x14ac:dyDescent="0.25">
      <c r="A49" s="69" t="s">
        <v>252</v>
      </c>
      <c r="B49" s="60">
        <v>0</v>
      </c>
      <c r="C49" s="60">
        <v>0</v>
      </c>
      <c r="D49" s="60">
        <v>0</v>
      </c>
      <c r="E49" s="60">
        <v>0</v>
      </c>
      <c r="F49" s="60">
        <v>0</v>
      </c>
      <c r="G49" s="60">
        <f t="shared" si="10"/>
        <v>0</v>
      </c>
    </row>
    <row r="50" spans="1:7" x14ac:dyDescent="0.25">
      <c r="A50" s="69" t="s">
        <v>253</v>
      </c>
      <c r="B50" s="60">
        <v>0</v>
      </c>
      <c r="C50" s="60">
        <v>0</v>
      </c>
      <c r="D50" s="60">
        <v>0</v>
      </c>
      <c r="E50" s="60">
        <v>0</v>
      </c>
      <c r="F50" s="60">
        <v>0</v>
      </c>
      <c r="G50" s="60">
        <f t="shared" si="10"/>
        <v>0</v>
      </c>
    </row>
    <row r="51" spans="1:7" x14ac:dyDescent="0.25">
      <c r="A51" s="69" t="s">
        <v>254</v>
      </c>
      <c r="B51" s="60">
        <v>0</v>
      </c>
      <c r="C51" s="60">
        <v>0</v>
      </c>
      <c r="D51" s="60">
        <v>0</v>
      </c>
      <c r="E51" s="60">
        <v>0</v>
      </c>
      <c r="F51" s="60">
        <v>0</v>
      </c>
      <c r="G51" s="60">
        <f t="shared" si="10"/>
        <v>0</v>
      </c>
    </row>
    <row r="52" spans="1:7" x14ac:dyDescent="0.25">
      <c r="A52" s="48" t="s">
        <v>255</v>
      </c>
      <c r="B52" s="60">
        <v>0</v>
      </c>
      <c r="C52" s="60">
        <v>0</v>
      </c>
      <c r="D52" s="60">
        <v>0</v>
      </c>
      <c r="E52" s="60">
        <v>0</v>
      </c>
      <c r="F52" s="60">
        <v>0</v>
      </c>
      <c r="G52" s="60">
        <f t="shared" si="10"/>
        <v>0</v>
      </c>
    </row>
    <row r="53" spans="1:7" x14ac:dyDescent="0.25">
      <c r="A53" s="63" t="s">
        <v>256</v>
      </c>
      <c r="B53" s="60">
        <v>0</v>
      </c>
      <c r="C53" s="60">
        <v>0</v>
      </c>
      <c r="D53" s="60">
        <v>0</v>
      </c>
      <c r="E53" s="60">
        <v>0</v>
      </c>
      <c r="F53" s="60">
        <v>0</v>
      </c>
      <c r="G53" s="60">
        <f t="shared" si="10"/>
        <v>0</v>
      </c>
    </row>
    <row r="54" spans="1:7" x14ac:dyDescent="0.25">
      <c r="A54" s="53" t="s">
        <v>257</v>
      </c>
      <c r="B54" s="60">
        <f>SUM(B55:B58)</f>
        <v>0</v>
      </c>
      <c r="C54" s="60">
        <f>SUM(C55:C58)</f>
        <v>0</v>
      </c>
      <c r="D54" s="60">
        <f t="shared" ref="D54" si="11">SUM(D55:D58)</f>
        <v>0</v>
      </c>
      <c r="E54" s="60">
        <f>SUM(E55:E58)</f>
        <v>0</v>
      </c>
      <c r="F54" s="60">
        <f>SUM(F55:F58)</f>
        <v>0</v>
      </c>
      <c r="G54" s="60">
        <f t="shared" ref="G54" si="12">SUM(G55:G58)</f>
        <v>0</v>
      </c>
    </row>
    <row r="55" spans="1:7" x14ac:dyDescent="0.25">
      <c r="A55" s="48" t="s">
        <v>258</v>
      </c>
      <c r="B55" s="60">
        <v>0</v>
      </c>
      <c r="C55" s="60">
        <v>0</v>
      </c>
      <c r="D55" s="60">
        <f t="shared" ref="D55:D58" si="13">+B55+C55</f>
        <v>0</v>
      </c>
      <c r="E55" s="60">
        <v>0</v>
      </c>
      <c r="F55" s="60">
        <v>0</v>
      </c>
      <c r="G55" s="60">
        <f>F55-B55</f>
        <v>0</v>
      </c>
    </row>
    <row r="56" spans="1:7" x14ac:dyDescent="0.25">
      <c r="A56" s="69" t="s">
        <v>259</v>
      </c>
      <c r="B56" s="60">
        <v>0</v>
      </c>
      <c r="C56" s="60">
        <v>0</v>
      </c>
      <c r="D56" s="60">
        <f t="shared" si="13"/>
        <v>0</v>
      </c>
      <c r="E56" s="60">
        <v>0</v>
      </c>
      <c r="F56" s="60">
        <v>0</v>
      </c>
      <c r="G56" s="60">
        <f t="shared" ref="G56:G57" si="14">F56-B56</f>
        <v>0</v>
      </c>
    </row>
    <row r="57" spans="1:7" x14ac:dyDescent="0.25">
      <c r="A57" s="69" t="s">
        <v>260</v>
      </c>
      <c r="B57" s="60">
        <v>0</v>
      </c>
      <c r="C57" s="60">
        <v>0</v>
      </c>
      <c r="D57" s="60">
        <f t="shared" si="13"/>
        <v>0</v>
      </c>
      <c r="E57" s="60">
        <v>0</v>
      </c>
      <c r="F57" s="60">
        <v>0</v>
      </c>
      <c r="G57" s="60">
        <f t="shared" si="14"/>
        <v>0</v>
      </c>
    </row>
    <row r="58" spans="1:7" x14ac:dyDescent="0.25">
      <c r="A58" s="48" t="s">
        <v>261</v>
      </c>
      <c r="B58" s="60">
        <v>0</v>
      </c>
      <c r="C58" s="60">
        <v>0</v>
      </c>
      <c r="D58" s="60">
        <f t="shared" si="13"/>
        <v>0</v>
      </c>
      <c r="E58" s="60">
        <v>0</v>
      </c>
      <c r="F58" s="60">
        <v>0</v>
      </c>
      <c r="G58" s="60">
        <f>+B58-F58</f>
        <v>0</v>
      </c>
    </row>
    <row r="59" spans="1:7" x14ac:dyDescent="0.25">
      <c r="A59" s="53" t="s">
        <v>262</v>
      </c>
      <c r="B59" s="60">
        <f>SUM(B60:B61)</f>
        <v>0</v>
      </c>
      <c r="C59" s="60">
        <f>SUM(C60:C61)</f>
        <v>0</v>
      </c>
      <c r="D59" s="60">
        <f>SUM(D60:D61)</f>
        <v>0</v>
      </c>
      <c r="E59" s="60">
        <f>SUM(E60:E61)</f>
        <v>0</v>
      </c>
      <c r="F59" s="60">
        <f>SUM(F60:F61)</f>
        <v>0</v>
      </c>
      <c r="G59" s="60">
        <f t="shared" ref="G59" si="15">SUM(G60:G61)</f>
        <v>0</v>
      </c>
    </row>
    <row r="60" spans="1:7" x14ac:dyDescent="0.25">
      <c r="A60" s="69" t="s">
        <v>263</v>
      </c>
      <c r="B60" s="60">
        <v>0</v>
      </c>
      <c r="C60" s="60">
        <v>0</v>
      </c>
      <c r="D60" s="60">
        <v>0</v>
      </c>
      <c r="E60" s="60">
        <v>0</v>
      </c>
      <c r="F60" s="60">
        <v>0</v>
      </c>
      <c r="G60" s="60">
        <f>F60-B60</f>
        <v>0</v>
      </c>
    </row>
    <row r="61" spans="1:7" x14ac:dyDescent="0.25">
      <c r="A61" s="69" t="s">
        <v>264</v>
      </c>
      <c r="B61" s="60">
        <v>0</v>
      </c>
      <c r="C61" s="60">
        <v>0</v>
      </c>
      <c r="D61" s="60">
        <v>0</v>
      </c>
      <c r="E61" s="60">
        <v>0</v>
      </c>
      <c r="F61" s="60">
        <v>0</v>
      </c>
      <c r="G61" s="60">
        <f>F61-B61</f>
        <v>0</v>
      </c>
    </row>
    <row r="62" spans="1:7" x14ac:dyDescent="0.25">
      <c r="A62" s="53" t="s">
        <v>265</v>
      </c>
      <c r="B62" s="60">
        <v>0</v>
      </c>
      <c r="C62" s="60">
        <v>0</v>
      </c>
      <c r="D62" s="60">
        <v>0</v>
      </c>
      <c r="E62" s="60">
        <v>0</v>
      </c>
      <c r="F62" s="60">
        <v>0</v>
      </c>
      <c r="G62" s="60">
        <f>F62-B62</f>
        <v>0</v>
      </c>
    </row>
    <row r="63" spans="1:7" x14ac:dyDescent="0.25">
      <c r="A63" s="53" t="s">
        <v>266</v>
      </c>
      <c r="B63" s="60">
        <v>0</v>
      </c>
      <c r="C63" s="60">
        <v>0</v>
      </c>
      <c r="D63" s="60">
        <v>0</v>
      </c>
      <c r="E63" s="60">
        <v>0</v>
      </c>
      <c r="F63" s="60">
        <v>0</v>
      </c>
      <c r="G63" s="60">
        <f>F63-B63</f>
        <v>0</v>
      </c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16">C45+C54+C59+C62+C63</f>
        <v>0</v>
      </c>
      <c r="D65" s="61">
        <f t="shared" si="16"/>
        <v>0</v>
      </c>
      <c r="E65" s="61">
        <f>E45+E54+E59+E62+E63</f>
        <v>0</v>
      </c>
      <c r="F65" s="61">
        <f t="shared" si="16"/>
        <v>0</v>
      </c>
      <c r="G65" s="61">
        <f t="shared" si="16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17">C68</f>
        <v>0</v>
      </c>
      <c r="D67" s="61">
        <f t="shared" si="17"/>
        <v>0</v>
      </c>
      <c r="E67" s="61">
        <f t="shared" si="17"/>
        <v>0</v>
      </c>
      <c r="F67" s="61">
        <f t="shared" si="17"/>
        <v>0</v>
      </c>
      <c r="G67" s="61">
        <f t="shared" si="17"/>
        <v>0</v>
      </c>
    </row>
    <row r="68" spans="1:7" x14ac:dyDescent="0.25">
      <c r="A68" s="53" t="s">
        <v>269</v>
      </c>
      <c r="B68" s="60"/>
      <c r="C68" s="60"/>
      <c r="D68" s="60"/>
      <c r="E68" s="60"/>
      <c r="F68" s="60"/>
      <c r="G68" s="60"/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7100000</v>
      </c>
      <c r="C70" s="61">
        <f t="shared" ref="C70:D70" si="18">C41+C65+C67</f>
        <v>0</v>
      </c>
      <c r="D70" s="61">
        <f t="shared" si="18"/>
        <v>7100000</v>
      </c>
      <c r="E70" s="61">
        <f t="shared" ref="E70:F70" si="19">E41+E65+E67</f>
        <v>3738304.14</v>
      </c>
      <c r="F70" s="61">
        <f t="shared" si="19"/>
        <v>3738304.14</v>
      </c>
      <c r="G70" s="61">
        <f>G41+G65+G67</f>
        <v>3361695.86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60">
        <v>0</v>
      </c>
      <c r="C73" s="60">
        <v>0</v>
      </c>
      <c r="D73" s="60">
        <v>0</v>
      </c>
      <c r="E73" s="60">
        <v>0</v>
      </c>
      <c r="F73" s="60">
        <v>0</v>
      </c>
      <c r="G73" s="60">
        <v>0</v>
      </c>
    </row>
    <row r="74" spans="1:7" ht="30" x14ac:dyDescent="0.25">
      <c r="A74" s="129" t="s">
        <v>273</v>
      </c>
      <c r="B74" s="60">
        <v>0</v>
      </c>
      <c r="C74" s="60">
        <v>0</v>
      </c>
      <c r="D74" s="60">
        <v>0</v>
      </c>
      <c r="E74" s="60">
        <v>0</v>
      </c>
      <c r="F74" s="60">
        <v>0</v>
      </c>
      <c r="G74" s="60">
        <v>0</v>
      </c>
    </row>
    <row r="75" spans="1:7" x14ac:dyDescent="0.25">
      <c r="A75" s="119" t="s">
        <v>274</v>
      </c>
      <c r="B75" s="61">
        <f>B73+B74</f>
        <v>0</v>
      </c>
      <c r="C75" s="61">
        <f t="shared" ref="C75:G75" si="20">C73+C74</f>
        <v>0</v>
      </c>
      <c r="D75" s="61">
        <f t="shared" si="20"/>
        <v>0</v>
      </c>
      <c r="E75" s="61">
        <f t="shared" si="20"/>
        <v>0</v>
      </c>
      <c r="F75" s="61">
        <f t="shared" si="20"/>
        <v>0</v>
      </c>
      <c r="G75" s="61">
        <f t="shared" si="20"/>
        <v>0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x14ac:dyDescent="0.2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x14ac:dyDescent="0.2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x14ac:dyDescent="0.2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x14ac:dyDescent="0.2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 x14ac:dyDescent="0.2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0</v>
      </c>
      <c r="Q7" s="18">
        <f>'Formato 5'!C13</f>
        <v>0</v>
      </c>
      <c r="R7" s="18">
        <f>'Formato 5'!D13</f>
        <v>0</v>
      </c>
      <c r="S7" s="18">
        <f>'Formato 5'!E13</f>
        <v>0</v>
      </c>
      <c r="T7" s="18">
        <f>'Formato 5'!F13</f>
        <v>0</v>
      </c>
      <c r="U7" s="18">
        <f>'Formato 5'!G13</f>
        <v>0</v>
      </c>
    </row>
    <row r="8" spans="1:25" x14ac:dyDescent="0.2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>
        <f>'Formato 5'!B14</f>
        <v>0</v>
      </c>
      <c r="Q8" s="18">
        <f>'Formato 5'!C14</f>
        <v>0</v>
      </c>
      <c r="R8" s="18">
        <f>'Formato 5'!D14</f>
        <v>0</v>
      </c>
      <c r="S8" s="18">
        <f>'Formato 5'!E14</f>
        <v>0</v>
      </c>
      <c r="T8" s="18">
        <f>'Formato 5'!F14</f>
        <v>0</v>
      </c>
      <c r="U8" s="18">
        <f>'Formato 5'!G14</f>
        <v>0</v>
      </c>
    </row>
    <row r="9" spans="1:25" x14ac:dyDescent="0.2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0</v>
      </c>
      <c r="Q9" s="18">
        <f>'Formato 5'!C15</f>
        <v>0</v>
      </c>
      <c r="R9" s="18">
        <f>'Formato 5'!D15</f>
        <v>0</v>
      </c>
      <c r="S9" s="18">
        <f>'Formato 5'!E15</f>
        <v>0</v>
      </c>
      <c r="T9" s="18">
        <f>'Formato 5'!F15</f>
        <v>0</v>
      </c>
      <c r="U9" s="18">
        <f>'Formato 5'!G15</f>
        <v>0</v>
      </c>
    </row>
    <row r="10" spans="1:25" x14ac:dyDescent="0.2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x14ac:dyDescent="0.2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x14ac:dyDescent="0.2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x14ac:dyDescent="0.2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7100000</v>
      </c>
      <c r="Q28" s="18">
        <f>'Formato 5'!C34</f>
        <v>0</v>
      </c>
      <c r="R28" s="18">
        <f>'Formato 5'!D34</f>
        <v>7100000</v>
      </c>
      <c r="S28" s="18">
        <f>'Formato 5'!E34</f>
        <v>3738304.14</v>
      </c>
      <c r="T28" s="18">
        <f>'Formato 5'!F34</f>
        <v>3738304.14</v>
      </c>
      <c r="U28" s="18">
        <f>'Formato 5'!G34</f>
        <v>3361695.86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7100000</v>
      </c>
      <c r="Q34">
        <f>'Formato 5'!C41</f>
        <v>0</v>
      </c>
      <c r="R34">
        <f>'Formato 5'!D41</f>
        <v>7100000</v>
      </c>
      <c r="S34">
        <f>'Formato 5'!E41</f>
        <v>3738304.14</v>
      </c>
      <c r="T34">
        <f>'Formato 5'!F41</f>
        <v>3738304.14</v>
      </c>
      <c r="U34">
        <f>'Formato 5'!G41</f>
        <v>3361695.86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3361695.86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0</v>
      </c>
      <c r="R57">
        <f>'Formato 5'!D67</f>
        <v>0</v>
      </c>
      <c r="S57">
        <f>'Formato 5'!E67</f>
        <v>0</v>
      </c>
      <c r="T57">
        <f>'Formato 5'!F67</f>
        <v>0</v>
      </c>
      <c r="U57">
        <f>'Formato 5'!G67</f>
        <v>0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0</v>
      </c>
      <c r="R58">
        <f>'Formato 5'!D68</f>
        <v>0</v>
      </c>
      <c r="S58">
        <f>'Formato 5'!E68</f>
        <v>0</v>
      </c>
      <c r="T58">
        <f>'Formato 5'!F68</f>
        <v>0</v>
      </c>
      <c r="U58">
        <f>'Formato 5'!G68</f>
        <v>0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0</v>
      </c>
      <c r="R60">
        <f>'Formato 5'!D73</f>
        <v>0</v>
      </c>
      <c r="S60">
        <f>'Formato 5'!E73</f>
        <v>0</v>
      </c>
      <c r="T60">
        <f>'Formato 5'!F73</f>
        <v>0</v>
      </c>
      <c r="U60">
        <f>'Formato 5'!G73</f>
        <v>0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0</v>
      </c>
      <c r="R62">
        <f>'Formato 5'!D75</f>
        <v>0</v>
      </c>
      <c r="S62">
        <f>'Formato 5'!E75</f>
        <v>0</v>
      </c>
      <c r="T62">
        <f>'Formato 5'!F75</f>
        <v>0</v>
      </c>
      <c r="U62">
        <f>'Formato 5'!G75</f>
        <v>0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topLeftCell="B4" zoomScale="86" zoomScaleNormal="86" zoomScalePageLayoutView="90" workbookViewId="0">
      <selection activeCell="E10" sqref="E10:F37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90" t="s">
        <v>3285</v>
      </c>
      <c r="B1" s="189"/>
      <c r="C1" s="189"/>
      <c r="D1" s="189"/>
      <c r="E1" s="189"/>
      <c r="F1" s="189"/>
      <c r="G1" s="189"/>
    </row>
    <row r="2" spans="1:7" x14ac:dyDescent="0.25">
      <c r="A2" s="193" t="str">
        <f>ENTE_PUBLICO_A</f>
        <v>INSTITUTO MUNICIPAL DE PLANEACION DE IRAPUATO GUANAJUATO, Gobierno del Estado de Guanajuato (a)</v>
      </c>
      <c r="B2" s="193"/>
      <c r="C2" s="193"/>
      <c r="D2" s="193"/>
      <c r="E2" s="193"/>
      <c r="F2" s="193"/>
      <c r="G2" s="193"/>
    </row>
    <row r="3" spans="1:7" x14ac:dyDescent="0.25">
      <c r="A3" s="194" t="s">
        <v>277</v>
      </c>
      <c r="B3" s="194"/>
      <c r="C3" s="194"/>
      <c r="D3" s="194"/>
      <c r="E3" s="194"/>
      <c r="F3" s="194"/>
      <c r="G3" s="194"/>
    </row>
    <row r="4" spans="1:7" x14ac:dyDescent="0.25">
      <c r="A4" s="194" t="s">
        <v>278</v>
      </c>
      <c r="B4" s="194"/>
      <c r="C4" s="194"/>
      <c r="D4" s="194"/>
      <c r="E4" s="194"/>
      <c r="F4" s="194"/>
      <c r="G4" s="194"/>
    </row>
    <row r="5" spans="1:7" x14ac:dyDescent="0.25">
      <c r="A5" s="195" t="str">
        <f>TRIMESTRE</f>
        <v>Del 1 de enero al 30 de junio de 2023 (b)</v>
      </c>
      <c r="B5" s="195"/>
      <c r="C5" s="195"/>
      <c r="D5" s="195"/>
      <c r="E5" s="195"/>
      <c r="F5" s="195"/>
      <c r="G5" s="195"/>
    </row>
    <row r="6" spans="1:7" x14ac:dyDescent="0.25">
      <c r="A6" s="187" t="s">
        <v>118</v>
      </c>
      <c r="B6" s="187"/>
      <c r="C6" s="187"/>
      <c r="D6" s="187"/>
      <c r="E6" s="187"/>
      <c r="F6" s="187"/>
      <c r="G6" s="187"/>
    </row>
    <row r="7" spans="1:7" ht="15" customHeight="1" x14ac:dyDescent="0.25">
      <c r="A7" s="191" t="s">
        <v>0</v>
      </c>
      <c r="B7" s="191" t="s">
        <v>279</v>
      </c>
      <c r="C7" s="191"/>
      <c r="D7" s="191"/>
      <c r="E7" s="191"/>
      <c r="F7" s="191"/>
      <c r="G7" s="192" t="s">
        <v>280</v>
      </c>
    </row>
    <row r="8" spans="1:7" ht="30" x14ac:dyDescent="0.25">
      <c r="A8" s="191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91"/>
    </row>
    <row r="9" spans="1:7" x14ac:dyDescent="0.25">
      <c r="A9" s="81" t="s">
        <v>285</v>
      </c>
      <c r="B9" s="161">
        <f t="shared" ref="B9:C9" si="0">B10+B18+B189+B28+B38+B48+B58+B62+B71+B75</f>
        <v>7100000</v>
      </c>
      <c r="C9" s="161">
        <f t="shared" si="0"/>
        <v>0</v>
      </c>
      <c r="D9" s="161">
        <f>D10+D18+D189+D28+D38+D48+D58+D62+D71+D75</f>
        <v>7100000</v>
      </c>
      <c r="E9" s="161">
        <f t="shared" ref="E9" si="1">E10+E18+E189+E28+E38+E48+E58+E62+E71+E75</f>
        <v>2852348.74</v>
      </c>
      <c r="F9" s="162">
        <f t="shared" ref="F9:G9" si="2">F10+F18+F189+F28+F38+F48+F58+F62+F71+F75</f>
        <v>2660290.2400000002</v>
      </c>
      <c r="G9" s="161">
        <f t="shared" si="2"/>
        <v>4247651.26</v>
      </c>
    </row>
    <row r="10" spans="1:7" x14ac:dyDescent="0.25">
      <c r="A10" s="82" t="s">
        <v>286</v>
      </c>
      <c r="B10" s="159">
        <f>SUM(B11:B17)</f>
        <v>5455459.9199999999</v>
      </c>
      <c r="C10" s="159">
        <f t="shared" ref="C10:G10" si="3">SUM(C11:C17)</f>
        <v>0</v>
      </c>
      <c r="D10" s="159">
        <f t="shared" si="3"/>
        <v>5455459.9199999999</v>
      </c>
      <c r="E10" s="159">
        <v>2360202.0300000003</v>
      </c>
      <c r="F10" s="159">
        <v>2168143.5300000003</v>
      </c>
      <c r="G10" s="159">
        <f t="shared" si="3"/>
        <v>3095257.89</v>
      </c>
    </row>
    <row r="11" spans="1:7" x14ac:dyDescent="0.25">
      <c r="A11" s="83" t="s">
        <v>287</v>
      </c>
      <c r="B11" s="160">
        <v>2872559.71</v>
      </c>
      <c r="C11" s="160">
        <v>0</v>
      </c>
      <c r="D11" s="159">
        <f>B11+C11</f>
        <v>2872559.71</v>
      </c>
      <c r="E11" s="160">
        <v>1423681.12</v>
      </c>
      <c r="F11" s="160">
        <v>1423681.12</v>
      </c>
      <c r="G11" s="159">
        <f>D11-E11</f>
        <v>1448878.5899999999</v>
      </c>
    </row>
    <row r="12" spans="1:7" x14ac:dyDescent="0.25">
      <c r="A12" s="83" t="s">
        <v>288</v>
      </c>
      <c r="B12" s="159"/>
      <c r="C12" s="159"/>
      <c r="D12" s="159">
        <f t="shared" ref="D12:D17" si="4">B12+C12</f>
        <v>0</v>
      </c>
      <c r="E12" s="159">
        <v>0</v>
      </c>
      <c r="F12" s="159">
        <v>0</v>
      </c>
      <c r="G12" s="159">
        <f t="shared" ref="G12:G17" si="5">D12-E12</f>
        <v>0</v>
      </c>
    </row>
    <row r="13" spans="1:7" x14ac:dyDescent="0.25">
      <c r="A13" s="83" t="s">
        <v>289</v>
      </c>
      <c r="B13" s="160">
        <v>459698.15</v>
      </c>
      <c r="C13" s="160">
        <v>0</v>
      </c>
      <c r="D13" s="159">
        <f t="shared" si="4"/>
        <v>459698.15</v>
      </c>
      <c r="E13" s="160">
        <v>230470.2</v>
      </c>
      <c r="F13" s="160">
        <v>38411.699999999997</v>
      </c>
      <c r="G13" s="159">
        <f t="shared" si="5"/>
        <v>229227.95</v>
      </c>
    </row>
    <row r="14" spans="1:7" x14ac:dyDescent="0.25">
      <c r="A14" s="83" t="s">
        <v>290</v>
      </c>
      <c r="B14" s="160">
        <v>753541.29</v>
      </c>
      <c r="C14" s="160">
        <v>0</v>
      </c>
      <c r="D14" s="159">
        <f t="shared" si="4"/>
        <v>753541.29</v>
      </c>
      <c r="E14" s="160">
        <v>267690.78999999998</v>
      </c>
      <c r="F14" s="160">
        <v>267690.78999999998</v>
      </c>
      <c r="G14" s="159">
        <f t="shared" si="5"/>
        <v>485850.50000000006</v>
      </c>
    </row>
    <row r="15" spans="1:7" x14ac:dyDescent="0.25">
      <c r="A15" s="83" t="s">
        <v>291</v>
      </c>
      <c r="B15" s="160">
        <v>1369660.77</v>
      </c>
      <c r="C15" s="160">
        <v>0</v>
      </c>
      <c r="D15" s="159">
        <f t="shared" si="4"/>
        <v>1369660.77</v>
      </c>
      <c r="E15" s="160">
        <v>438359.92</v>
      </c>
      <c r="F15" s="160">
        <v>438359.92</v>
      </c>
      <c r="G15" s="159">
        <f t="shared" si="5"/>
        <v>931300.85000000009</v>
      </c>
    </row>
    <row r="16" spans="1:7" x14ac:dyDescent="0.25">
      <c r="A16" s="83" t="s">
        <v>292</v>
      </c>
      <c r="B16" s="159"/>
      <c r="C16" s="159"/>
      <c r="D16" s="159">
        <f t="shared" si="4"/>
        <v>0</v>
      </c>
      <c r="E16" s="159">
        <v>0</v>
      </c>
      <c r="F16" s="159">
        <v>0</v>
      </c>
      <c r="G16" s="159">
        <f t="shared" si="5"/>
        <v>0</v>
      </c>
    </row>
    <row r="17" spans="1:7" x14ac:dyDescent="0.25">
      <c r="A17" s="83" t="s">
        <v>293</v>
      </c>
      <c r="B17" s="159"/>
      <c r="C17" s="159"/>
      <c r="D17" s="159">
        <f t="shared" si="4"/>
        <v>0</v>
      </c>
      <c r="E17" s="159">
        <v>0</v>
      </c>
      <c r="F17" s="159">
        <v>0</v>
      </c>
      <c r="G17" s="159">
        <f t="shared" si="5"/>
        <v>0</v>
      </c>
    </row>
    <row r="18" spans="1:7" x14ac:dyDescent="0.25">
      <c r="A18" s="82" t="s">
        <v>294</v>
      </c>
      <c r="B18" s="159">
        <f>SUM(B19:B27)</f>
        <v>195819</v>
      </c>
      <c r="C18" s="159">
        <f t="shared" ref="C18:G18" si="6">SUM(C19:C27)</f>
        <v>0</v>
      </c>
      <c r="D18" s="159">
        <f t="shared" si="6"/>
        <v>195819</v>
      </c>
      <c r="E18" s="159">
        <v>45446.140000000007</v>
      </c>
      <c r="F18" s="159">
        <v>45446.140000000007</v>
      </c>
      <c r="G18" s="159">
        <f t="shared" si="6"/>
        <v>150372.86000000002</v>
      </c>
    </row>
    <row r="19" spans="1:7" x14ac:dyDescent="0.25">
      <c r="A19" s="83" t="s">
        <v>295</v>
      </c>
      <c r="B19" s="160">
        <v>65619</v>
      </c>
      <c r="C19" s="160">
        <v>0</v>
      </c>
      <c r="D19" s="159">
        <f t="shared" ref="D19:D27" si="7">B19+C19</f>
        <v>65619</v>
      </c>
      <c r="E19" s="160">
        <v>7562.62</v>
      </c>
      <c r="F19" s="160">
        <v>7562.62</v>
      </c>
      <c r="G19" s="159">
        <f t="shared" ref="G19:G27" si="8">D19-E19</f>
        <v>58056.38</v>
      </c>
    </row>
    <row r="20" spans="1:7" x14ac:dyDescent="0.25">
      <c r="A20" s="83" t="s">
        <v>296</v>
      </c>
      <c r="B20" s="160">
        <v>55000</v>
      </c>
      <c r="C20" s="160">
        <v>0</v>
      </c>
      <c r="D20" s="159">
        <f t="shared" si="7"/>
        <v>55000</v>
      </c>
      <c r="E20" s="160">
        <v>9390.17</v>
      </c>
      <c r="F20" s="160">
        <v>9390.17</v>
      </c>
      <c r="G20" s="159">
        <f t="shared" si="8"/>
        <v>45609.83</v>
      </c>
    </row>
    <row r="21" spans="1:7" x14ac:dyDescent="0.25">
      <c r="A21" s="83" t="s">
        <v>297</v>
      </c>
      <c r="B21" s="159"/>
      <c r="C21" s="159"/>
      <c r="D21" s="159">
        <f t="shared" si="7"/>
        <v>0</v>
      </c>
      <c r="E21" s="159">
        <v>0</v>
      </c>
      <c r="F21" s="159">
        <v>0</v>
      </c>
      <c r="G21" s="159">
        <f t="shared" si="8"/>
        <v>0</v>
      </c>
    </row>
    <row r="22" spans="1:7" x14ac:dyDescent="0.25">
      <c r="A22" s="83" t="s">
        <v>298</v>
      </c>
      <c r="B22" s="159"/>
      <c r="C22" s="159"/>
      <c r="D22" s="159">
        <f t="shared" si="7"/>
        <v>0</v>
      </c>
      <c r="E22" s="159">
        <v>0</v>
      </c>
      <c r="F22" s="159">
        <v>0</v>
      </c>
      <c r="G22" s="159">
        <f t="shared" si="8"/>
        <v>0</v>
      </c>
    </row>
    <row r="23" spans="1:7" x14ac:dyDescent="0.25">
      <c r="A23" s="83" t="s">
        <v>299</v>
      </c>
      <c r="B23" s="160">
        <v>1200</v>
      </c>
      <c r="C23" s="160">
        <v>0</v>
      </c>
      <c r="D23" s="159">
        <f t="shared" si="7"/>
        <v>1200</v>
      </c>
      <c r="E23" s="160">
        <v>0</v>
      </c>
      <c r="F23" s="160">
        <v>0</v>
      </c>
      <c r="G23" s="159">
        <f t="shared" si="8"/>
        <v>1200</v>
      </c>
    </row>
    <row r="24" spans="1:7" x14ac:dyDescent="0.25">
      <c r="A24" s="83" t="s">
        <v>300</v>
      </c>
      <c r="B24" s="160">
        <v>49000</v>
      </c>
      <c r="C24" s="160">
        <v>0</v>
      </c>
      <c r="D24" s="159">
        <f t="shared" si="7"/>
        <v>49000</v>
      </c>
      <c r="E24" s="160">
        <v>16136.45</v>
      </c>
      <c r="F24" s="160">
        <v>16136.45</v>
      </c>
      <c r="G24" s="159">
        <f t="shared" si="8"/>
        <v>32863.550000000003</v>
      </c>
    </row>
    <row r="25" spans="1:7" x14ac:dyDescent="0.25">
      <c r="A25" s="83" t="s">
        <v>301</v>
      </c>
      <c r="B25" s="159"/>
      <c r="C25" s="159"/>
      <c r="D25" s="159">
        <f t="shared" si="7"/>
        <v>0</v>
      </c>
      <c r="E25" s="159">
        <v>0</v>
      </c>
      <c r="F25" s="159">
        <v>0</v>
      </c>
      <c r="G25" s="159">
        <f t="shared" si="8"/>
        <v>0</v>
      </c>
    </row>
    <row r="26" spans="1:7" x14ac:dyDescent="0.25">
      <c r="A26" s="83" t="s">
        <v>302</v>
      </c>
      <c r="B26" s="159"/>
      <c r="C26" s="159"/>
      <c r="D26" s="159">
        <f t="shared" si="7"/>
        <v>0</v>
      </c>
      <c r="E26" s="159">
        <v>0</v>
      </c>
      <c r="F26" s="159">
        <v>0</v>
      </c>
      <c r="G26" s="159">
        <f t="shared" si="8"/>
        <v>0</v>
      </c>
    </row>
    <row r="27" spans="1:7" x14ac:dyDescent="0.25">
      <c r="A27" s="83" t="s">
        <v>303</v>
      </c>
      <c r="B27" s="160">
        <v>25000</v>
      </c>
      <c r="C27" s="160">
        <v>0</v>
      </c>
      <c r="D27" s="159">
        <f t="shared" si="7"/>
        <v>25000</v>
      </c>
      <c r="E27" s="160">
        <v>12356.9</v>
      </c>
      <c r="F27" s="160">
        <v>12356.9</v>
      </c>
      <c r="G27" s="159">
        <f t="shared" si="8"/>
        <v>12643.1</v>
      </c>
    </row>
    <row r="28" spans="1:7" x14ac:dyDescent="0.25">
      <c r="A28" s="82" t="s">
        <v>304</v>
      </c>
      <c r="B28" s="159">
        <f>SUM(B29:B37)</f>
        <v>1412221.08</v>
      </c>
      <c r="C28" s="159">
        <f t="shared" ref="C28:G28" si="9">SUM(C29:C37)</f>
        <v>0</v>
      </c>
      <c r="D28" s="159">
        <f t="shared" si="9"/>
        <v>1412221.08</v>
      </c>
      <c r="E28" s="159">
        <v>446700.56999999995</v>
      </c>
      <c r="F28" s="159">
        <v>446700.56999999995</v>
      </c>
      <c r="G28" s="159">
        <f t="shared" si="9"/>
        <v>965520.50999999989</v>
      </c>
    </row>
    <row r="29" spans="1:7" x14ac:dyDescent="0.25">
      <c r="A29" s="83" t="s">
        <v>305</v>
      </c>
      <c r="B29" s="160">
        <v>423400</v>
      </c>
      <c r="C29" s="160">
        <v>0</v>
      </c>
      <c r="D29" s="159">
        <f t="shared" ref="D29:D57" si="10">B29+C29</f>
        <v>423400</v>
      </c>
      <c r="E29" s="160">
        <v>135060.04999999999</v>
      </c>
      <c r="F29" s="160">
        <v>135060.04999999999</v>
      </c>
      <c r="G29" s="159">
        <f t="shared" ref="G29:G37" si="11">D29-E29</f>
        <v>288339.95</v>
      </c>
    </row>
    <row r="30" spans="1:7" x14ac:dyDescent="0.25">
      <c r="A30" s="83" t="s">
        <v>306</v>
      </c>
      <c r="B30" s="160">
        <v>397738.08</v>
      </c>
      <c r="C30" s="160">
        <v>0</v>
      </c>
      <c r="D30" s="159">
        <f t="shared" si="10"/>
        <v>397738.08</v>
      </c>
      <c r="E30" s="160">
        <v>187214.82</v>
      </c>
      <c r="F30" s="160">
        <v>187214.82</v>
      </c>
      <c r="G30" s="159">
        <f t="shared" si="11"/>
        <v>210523.26</v>
      </c>
    </row>
    <row r="31" spans="1:7" x14ac:dyDescent="0.25">
      <c r="A31" s="83" t="s">
        <v>307</v>
      </c>
      <c r="B31" s="160">
        <v>226620</v>
      </c>
      <c r="C31" s="160">
        <v>0</v>
      </c>
      <c r="D31" s="159">
        <f t="shared" si="10"/>
        <v>226620</v>
      </c>
      <c r="E31" s="160">
        <v>5000</v>
      </c>
      <c r="F31" s="160">
        <v>5000</v>
      </c>
      <c r="G31" s="159">
        <f t="shared" si="11"/>
        <v>221620</v>
      </c>
    </row>
    <row r="32" spans="1:7" x14ac:dyDescent="0.25">
      <c r="A32" s="83" t="s">
        <v>308</v>
      </c>
      <c r="B32" s="160">
        <v>43900</v>
      </c>
      <c r="C32" s="160">
        <v>0</v>
      </c>
      <c r="D32" s="159">
        <f t="shared" si="10"/>
        <v>43900</v>
      </c>
      <c r="E32" s="160">
        <v>12682.91</v>
      </c>
      <c r="F32" s="160">
        <v>12682.91</v>
      </c>
      <c r="G32" s="159">
        <f t="shared" si="11"/>
        <v>31217.09</v>
      </c>
    </row>
    <row r="33" spans="1:7" x14ac:dyDescent="0.25">
      <c r="A33" s="83" t="s">
        <v>309</v>
      </c>
      <c r="B33" s="160">
        <v>115000</v>
      </c>
      <c r="C33" s="160">
        <v>0</v>
      </c>
      <c r="D33" s="159">
        <f t="shared" si="10"/>
        <v>115000</v>
      </c>
      <c r="E33" s="160">
        <v>44389.17</v>
      </c>
      <c r="F33" s="160">
        <v>44389.17</v>
      </c>
      <c r="G33" s="159">
        <f t="shared" si="11"/>
        <v>70610.83</v>
      </c>
    </row>
    <row r="34" spans="1:7" x14ac:dyDescent="0.25">
      <c r="A34" s="83" t="s">
        <v>310</v>
      </c>
      <c r="B34" s="160">
        <v>2500</v>
      </c>
      <c r="C34" s="160">
        <v>0</v>
      </c>
      <c r="D34" s="159">
        <f t="shared" si="10"/>
        <v>2500</v>
      </c>
      <c r="E34" s="160">
        <v>0</v>
      </c>
      <c r="F34" s="160">
        <v>0</v>
      </c>
      <c r="G34" s="159">
        <f t="shared" si="11"/>
        <v>2500</v>
      </c>
    </row>
    <row r="35" spans="1:7" x14ac:dyDescent="0.25">
      <c r="A35" s="83" t="s">
        <v>311</v>
      </c>
      <c r="B35" s="160">
        <v>22100</v>
      </c>
      <c r="C35" s="160">
        <v>0</v>
      </c>
      <c r="D35" s="159">
        <f t="shared" si="10"/>
        <v>22100</v>
      </c>
      <c r="E35" s="160">
        <v>1168.98</v>
      </c>
      <c r="F35" s="160">
        <v>1168.98</v>
      </c>
      <c r="G35" s="159">
        <f t="shared" si="11"/>
        <v>20931.02</v>
      </c>
    </row>
    <row r="36" spans="1:7" x14ac:dyDescent="0.25">
      <c r="A36" s="83" t="s">
        <v>312</v>
      </c>
      <c r="B36" s="160">
        <v>8500</v>
      </c>
      <c r="C36" s="160">
        <v>0</v>
      </c>
      <c r="D36" s="159">
        <f t="shared" si="10"/>
        <v>8500</v>
      </c>
      <c r="E36" s="160">
        <v>5888.64</v>
      </c>
      <c r="F36" s="160">
        <v>5888.64</v>
      </c>
      <c r="G36" s="159">
        <f t="shared" si="11"/>
        <v>2611.3599999999997</v>
      </c>
    </row>
    <row r="37" spans="1:7" x14ac:dyDescent="0.25">
      <c r="A37" s="83" t="s">
        <v>313</v>
      </c>
      <c r="B37" s="160">
        <v>172463</v>
      </c>
      <c r="C37" s="160">
        <v>0</v>
      </c>
      <c r="D37" s="159">
        <f t="shared" si="10"/>
        <v>172463</v>
      </c>
      <c r="E37" s="160">
        <v>55296</v>
      </c>
      <c r="F37" s="160">
        <v>55296</v>
      </c>
      <c r="G37" s="159">
        <f t="shared" si="11"/>
        <v>117167</v>
      </c>
    </row>
    <row r="38" spans="1:7" x14ac:dyDescent="0.25">
      <c r="A38" s="82" t="s">
        <v>314</v>
      </c>
      <c r="B38" s="159">
        <f>SUM(B39:B47)</f>
        <v>0</v>
      </c>
      <c r="C38" s="159">
        <f t="shared" ref="C38:G38" si="12">SUM(C39:C47)</f>
        <v>0</v>
      </c>
      <c r="D38" s="159">
        <f t="shared" si="12"/>
        <v>0</v>
      </c>
      <c r="E38" s="159">
        <f t="shared" si="12"/>
        <v>0</v>
      </c>
      <c r="F38" s="159">
        <f t="shared" si="12"/>
        <v>0</v>
      </c>
      <c r="G38" s="159">
        <f t="shared" si="12"/>
        <v>0</v>
      </c>
    </row>
    <row r="39" spans="1:7" x14ac:dyDescent="0.25">
      <c r="A39" s="83" t="s">
        <v>315</v>
      </c>
      <c r="B39" s="159"/>
      <c r="C39" s="159"/>
      <c r="D39" s="159">
        <f t="shared" si="10"/>
        <v>0</v>
      </c>
      <c r="E39" s="159"/>
      <c r="F39" s="159"/>
      <c r="G39" s="159">
        <f t="shared" ref="G39:G47" si="13">D39-E39</f>
        <v>0</v>
      </c>
    </row>
    <row r="40" spans="1:7" x14ac:dyDescent="0.25">
      <c r="A40" s="83" t="s">
        <v>316</v>
      </c>
      <c r="B40" s="159"/>
      <c r="C40" s="159"/>
      <c r="D40" s="159">
        <f t="shared" si="10"/>
        <v>0</v>
      </c>
      <c r="E40" s="159"/>
      <c r="F40" s="159"/>
      <c r="G40" s="159">
        <f t="shared" si="13"/>
        <v>0</v>
      </c>
    </row>
    <row r="41" spans="1:7" x14ac:dyDescent="0.25">
      <c r="A41" s="83" t="s">
        <v>317</v>
      </c>
      <c r="B41" s="159"/>
      <c r="C41" s="159"/>
      <c r="D41" s="159">
        <f t="shared" si="10"/>
        <v>0</v>
      </c>
      <c r="E41" s="159"/>
      <c r="F41" s="159"/>
      <c r="G41" s="159">
        <f t="shared" si="13"/>
        <v>0</v>
      </c>
    </row>
    <row r="42" spans="1:7" x14ac:dyDescent="0.25">
      <c r="A42" s="83" t="s">
        <v>318</v>
      </c>
      <c r="B42" s="159"/>
      <c r="C42" s="159"/>
      <c r="D42" s="159">
        <f t="shared" si="10"/>
        <v>0</v>
      </c>
      <c r="E42" s="159"/>
      <c r="F42" s="159"/>
      <c r="G42" s="159">
        <f t="shared" si="13"/>
        <v>0</v>
      </c>
    </row>
    <row r="43" spans="1:7" x14ac:dyDescent="0.25">
      <c r="A43" s="83" t="s">
        <v>319</v>
      </c>
      <c r="B43" s="159"/>
      <c r="C43" s="159"/>
      <c r="D43" s="159">
        <f t="shared" si="10"/>
        <v>0</v>
      </c>
      <c r="E43" s="159"/>
      <c r="F43" s="159"/>
      <c r="G43" s="159">
        <f t="shared" si="13"/>
        <v>0</v>
      </c>
    </row>
    <row r="44" spans="1:7" x14ac:dyDescent="0.25">
      <c r="A44" s="83" t="s">
        <v>320</v>
      </c>
      <c r="B44" s="159"/>
      <c r="C44" s="159"/>
      <c r="D44" s="159">
        <f t="shared" si="10"/>
        <v>0</v>
      </c>
      <c r="E44" s="159"/>
      <c r="F44" s="159"/>
      <c r="G44" s="159">
        <f t="shared" si="13"/>
        <v>0</v>
      </c>
    </row>
    <row r="45" spans="1:7" x14ac:dyDescent="0.25">
      <c r="A45" s="83" t="s">
        <v>321</v>
      </c>
      <c r="B45" s="159"/>
      <c r="C45" s="159"/>
      <c r="D45" s="159">
        <f t="shared" si="10"/>
        <v>0</v>
      </c>
      <c r="E45" s="159"/>
      <c r="F45" s="159"/>
      <c r="G45" s="159">
        <f t="shared" si="13"/>
        <v>0</v>
      </c>
    </row>
    <row r="46" spans="1:7" x14ac:dyDescent="0.25">
      <c r="A46" s="83" t="s">
        <v>322</v>
      </c>
      <c r="B46" s="159"/>
      <c r="C46" s="159"/>
      <c r="D46" s="159">
        <f t="shared" si="10"/>
        <v>0</v>
      </c>
      <c r="E46" s="159"/>
      <c r="F46" s="159"/>
      <c r="G46" s="159">
        <f t="shared" si="13"/>
        <v>0</v>
      </c>
    </row>
    <row r="47" spans="1:7" x14ac:dyDescent="0.25">
      <c r="A47" s="83" t="s">
        <v>323</v>
      </c>
      <c r="B47" s="159"/>
      <c r="C47" s="159"/>
      <c r="D47" s="159">
        <f t="shared" si="10"/>
        <v>0</v>
      </c>
      <c r="E47" s="159"/>
      <c r="F47" s="159"/>
      <c r="G47" s="159">
        <f t="shared" si="13"/>
        <v>0</v>
      </c>
    </row>
    <row r="48" spans="1:7" x14ac:dyDescent="0.25">
      <c r="A48" s="82" t="s">
        <v>324</v>
      </c>
      <c r="B48" s="159">
        <f>SUM(B49:B57)</f>
        <v>36500</v>
      </c>
      <c r="C48" s="159">
        <f t="shared" ref="C48:G48" si="14">SUM(C49:C57)</f>
        <v>0</v>
      </c>
      <c r="D48" s="159">
        <f t="shared" si="14"/>
        <v>36500</v>
      </c>
      <c r="E48" s="159">
        <f t="shared" si="14"/>
        <v>0</v>
      </c>
      <c r="F48" s="159">
        <f t="shared" si="14"/>
        <v>0</v>
      </c>
      <c r="G48" s="159">
        <f t="shared" si="14"/>
        <v>36500</v>
      </c>
    </row>
    <row r="49" spans="1:7" x14ac:dyDescent="0.25">
      <c r="A49" s="83" t="s">
        <v>325</v>
      </c>
      <c r="B49" s="159"/>
      <c r="C49" s="159"/>
      <c r="D49" s="159">
        <f t="shared" si="10"/>
        <v>0</v>
      </c>
      <c r="E49" s="159"/>
      <c r="F49" s="159"/>
      <c r="G49" s="159">
        <f t="shared" ref="G49:G57" si="15">D49-E49</f>
        <v>0</v>
      </c>
    </row>
    <row r="50" spans="1:7" x14ac:dyDescent="0.25">
      <c r="A50" s="83" t="s">
        <v>326</v>
      </c>
      <c r="B50" s="159"/>
      <c r="C50" s="159"/>
      <c r="D50" s="159">
        <f t="shared" si="10"/>
        <v>0</v>
      </c>
      <c r="E50" s="159"/>
      <c r="F50" s="159"/>
      <c r="G50" s="159">
        <f t="shared" si="15"/>
        <v>0</v>
      </c>
    </row>
    <row r="51" spans="1:7" x14ac:dyDescent="0.25">
      <c r="A51" s="83" t="s">
        <v>327</v>
      </c>
      <c r="B51" s="159"/>
      <c r="C51" s="159"/>
      <c r="D51" s="159">
        <f t="shared" si="10"/>
        <v>0</v>
      </c>
      <c r="E51" s="159"/>
      <c r="F51" s="159"/>
      <c r="G51" s="159">
        <f t="shared" si="15"/>
        <v>0</v>
      </c>
    </row>
    <row r="52" spans="1:7" x14ac:dyDescent="0.25">
      <c r="A52" s="83" t="s">
        <v>328</v>
      </c>
      <c r="B52" s="159"/>
      <c r="C52" s="159"/>
      <c r="D52" s="159">
        <f t="shared" si="10"/>
        <v>0</v>
      </c>
      <c r="E52" s="159"/>
      <c r="F52" s="159"/>
      <c r="G52" s="159">
        <f t="shared" si="15"/>
        <v>0</v>
      </c>
    </row>
    <row r="53" spans="1:7" x14ac:dyDescent="0.25">
      <c r="A53" s="83" t="s">
        <v>329</v>
      </c>
      <c r="B53" s="159"/>
      <c r="C53" s="159"/>
      <c r="D53" s="159">
        <f t="shared" si="10"/>
        <v>0</v>
      </c>
      <c r="E53" s="159"/>
      <c r="F53" s="159"/>
      <c r="G53" s="159">
        <f t="shared" si="15"/>
        <v>0</v>
      </c>
    </row>
    <row r="54" spans="1:7" x14ac:dyDescent="0.25">
      <c r="A54" s="83" t="s">
        <v>330</v>
      </c>
      <c r="B54" s="159"/>
      <c r="C54" s="159"/>
      <c r="D54" s="159">
        <f t="shared" si="10"/>
        <v>0</v>
      </c>
      <c r="E54" s="159"/>
      <c r="F54" s="159"/>
      <c r="G54" s="159">
        <f t="shared" si="15"/>
        <v>0</v>
      </c>
    </row>
    <row r="55" spans="1:7" x14ac:dyDescent="0.25">
      <c r="A55" s="83" t="s">
        <v>331</v>
      </c>
      <c r="B55" s="159"/>
      <c r="C55" s="159"/>
      <c r="D55" s="159">
        <f t="shared" si="10"/>
        <v>0</v>
      </c>
      <c r="E55" s="159"/>
      <c r="F55" s="159"/>
      <c r="G55" s="159">
        <f t="shared" si="15"/>
        <v>0</v>
      </c>
    </row>
    <row r="56" spans="1:7" x14ac:dyDescent="0.25">
      <c r="A56" s="83" t="s">
        <v>332</v>
      </c>
      <c r="B56" s="159"/>
      <c r="C56" s="159"/>
      <c r="D56" s="159">
        <f t="shared" si="10"/>
        <v>0</v>
      </c>
      <c r="E56" s="159"/>
      <c r="F56" s="159"/>
      <c r="G56" s="159">
        <f t="shared" si="15"/>
        <v>0</v>
      </c>
    </row>
    <row r="57" spans="1:7" x14ac:dyDescent="0.25">
      <c r="A57" s="83" t="s">
        <v>333</v>
      </c>
      <c r="B57" s="160">
        <v>36500</v>
      </c>
      <c r="C57" s="160">
        <v>0</v>
      </c>
      <c r="D57" s="159">
        <f t="shared" si="10"/>
        <v>36500</v>
      </c>
      <c r="E57" s="160">
        <v>0</v>
      </c>
      <c r="F57" s="160">
        <v>0</v>
      </c>
      <c r="G57" s="159">
        <f t="shared" si="15"/>
        <v>36500</v>
      </c>
    </row>
    <row r="58" spans="1:7" x14ac:dyDescent="0.25">
      <c r="A58" s="82" t="s">
        <v>334</v>
      </c>
      <c r="B58" s="24"/>
      <c r="C58" s="79">
        <f>SUM(C59:C61)</f>
        <v>0</v>
      </c>
      <c r="D58" s="79">
        <f>SUM(D59:D61)</f>
        <v>0</v>
      </c>
      <c r="E58" s="79">
        <f>SUM(E59:E61)</f>
        <v>0</v>
      </c>
      <c r="F58" s="79">
        <f>SUM(F59:F61)</f>
        <v>0</v>
      </c>
      <c r="G58" s="79">
        <f t="shared" ref="G58" si="16">SUM(G59:G61)</f>
        <v>0</v>
      </c>
    </row>
    <row r="59" spans="1:7" x14ac:dyDescent="0.25">
      <c r="A59" s="83" t="s">
        <v>335</v>
      </c>
      <c r="B59" s="79">
        <v>0</v>
      </c>
      <c r="C59" s="79">
        <v>0</v>
      </c>
      <c r="D59" s="79">
        <v>0</v>
      </c>
      <c r="E59" s="79">
        <v>0</v>
      </c>
      <c r="F59" s="79">
        <v>0</v>
      </c>
      <c r="G59" s="79">
        <f>D59-E59</f>
        <v>0</v>
      </c>
    </row>
    <row r="60" spans="1:7" x14ac:dyDescent="0.25">
      <c r="A60" s="83" t="s">
        <v>336</v>
      </c>
      <c r="B60" s="79">
        <v>0</v>
      </c>
      <c r="C60" s="79">
        <v>0</v>
      </c>
      <c r="D60" s="79">
        <v>0</v>
      </c>
      <c r="E60" s="79">
        <v>0</v>
      </c>
      <c r="F60" s="79">
        <v>0</v>
      </c>
      <c r="G60" s="79">
        <f t="shared" ref="G60:G61" si="17">D60-E60</f>
        <v>0</v>
      </c>
    </row>
    <row r="61" spans="1:7" x14ac:dyDescent="0.25">
      <c r="A61" s="83" t="s">
        <v>337</v>
      </c>
      <c r="B61" s="79">
        <v>0</v>
      </c>
      <c r="C61" s="79">
        <v>0</v>
      </c>
      <c r="D61" s="79">
        <v>0</v>
      </c>
      <c r="E61" s="79">
        <v>0</v>
      </c>
      <c r="F61" s="79">
        <v>0</v>
      </c>
      <c r="G61" s="79">
        <f t="shared" si="17"/>
        <v>0</v>
      </c>
    </row>
    <row r="62" spans="1:7" x14ac:dyDescent="0.25">
      <c r="A62" s="82" t="s">
        <v>338</v>
      </c>
      <c r="B62" s="79">
        <f>SUM(B63:B67,B69:B70)</f>
        <v>0</v>
      </c>
      <c r="C62" s="79">
        <f>SUM(C63:C67,C69:C70)</f>
        <v>0</v>
      </c>
      <c r="D62" s="79">
        <f>SUM(D63:D67,D69:D70)</f>
        <v>0</v>
      </c>
      <c r="E62" s="79">
        <f>SUM(E63:E67,E69:E70)</f>
        <v>0</v>
      </c>
      <c r="F62" s="79">
        <f>SUM(F63:F67,F69:F70)</f>
        <v>0</v>
      </c>
      <c r="G62" s="79">
        <f t="shared" ref="G62" si="18">SUM(G63:G67,G69:G70)</f>
        <v>0</v>
      </c>
    </row>
    <row r="63" spans="1:7" x14ac:dyDescent="0.25">
      <c r="A63" s="83" t="s">
        <v>339</v>
      </c>
      <c r="B63" s="79">
        <v>0</v>
      </c>
      <c r="C63" s="79">
        <v>0</v>
      </c>
      <c r="D63" s="79">
        <v>0</v>
      </c>
      <c r="E63" s="79">
        <v>0</v>
      </c>
      <c r="F63" s="79">
        <v>0</v>
      </c>
      <c r="G63" s="79">
        <f>D63-E63</f>
        <v>0</v>
      </c>
    </row>
    <row r="64" spans="1:7" x14ac:dyDescent="0.25">
      <c r="A64" s="83" t="s">
        <v>340</v>
      </c>
      <c r="B64" s="79">
        <v>0</v>
      </c>
      <c r="C64" s="79">
        <v>0</v>
      </c>
      <c r="D64" s="79">
        <v>0</v>
      </c>
      <c r="E64" s="79">
        <v>0</v>
      </c>
      <c r="F64" s="79">
        <v>0</v>
      </c>
      <c r="G64" s="79">
        <f t="shared" ref="G64:G70" si="19">D64-E64</f>
        <v>0</v>
      </c>
    </row>
    <row r="65" spans="1:7" x14ac:dyDescent="0.25">
      <c r="A65" s="83" t="s">
        <v>341</v>
      </c>
      <c r="B65" s="79">
        <v>0</v>
      </c>
      <c r="C65" s="79">
        <v>0</v>
      </c>
      <c r="D65" s="79">
        <v>0</v>
      </c>
      <c r="E65" s="79">
        <v>0</v>
      </c>
      <c r="F65" s="79">
        <v>0</v>
      </c>
      <c r="G65" s="79">
        <f t="shared" si="19"/>
        <v>0</v>
      </c>
    </row>
    <row r="66" spans="1:7" x14ac:dyDescent="0.25">
      <c r="A66" s="83" t="s">
        <v>342</v>
      </c>
      <c r="B66" s="79">
        <v>0</v>
      </c>
      <c r="C66" s="79">
        <v>0</v>
      </c>
      <c r="D66" s="79">
        <v>0</v>
      </c>
      <c r="E66" s="79">
        <v>0</v>
      </c>
      <c r="F66" s="79">
        <v>0</v>
      </c>
      <c r="G66" s="79">
        <f t="shared" si="19"/>
        <v>0</v>
      </c>
    </row>
    <row r="67" spans="1:7" x14ac:dyDescent="0.25">
      <c r="A67" s="83" t="s">
        <v>343</v>
      </c>
      <c r="B67" s="79">
        <v>0</v>
      </c>
      <c r="C67" s="79">
        <v>0</v>
      </c>
      <c r="D67" s="79">
        <v>0</v>
      </c>
      <c r="E67" s="79">
        <v>0</v>
      </c>
      <c r="F67" s="79">
        <v>0</v>
      </c>
      <c r="G67" s="79">
        <f t="shared" si="19"/>
        <v>0</v>
      </c>
    </row>
    <row r="68" spans="1:7" x14ac:dyDescent="0.25">
      <c r="A68" s="83" t="s">
        <v>3301</v>
      </c>
      <c r="B68" s="79">
        <v>0</v>
      </c>
      <c r="C68" s="79">
        <v>0</v>
      </c>
      <c r="D68" s="79">
        <v>0</v>
      </c>
      <c r="E68" s="79">
        <v>0</v>
      </c>
      <c r="F68" s="79">
        <v>0</v>
      </c>
      <c r="G68" s="79">
        <f t="shared" si="19"/>
        <v>0</v>
      </c>
    </row>
    <row r="69" spans="1:7" x14ac:dyDescent="0.25">
      <c r="A69" s="83" t="s">
        <v>345</v>
      </c>
      <c r="B69" s="79">
        <v>0</v>
      </c>
      <c r="C69" s="79">
        <v>0</v>
      </c>
      <c r="D69" s="79">
        <v>0</v>
      </c>
      <c r="E69" s="79">
        <v>0</v>
      </c>
      <c r="F69" s="79">
        <v>0</v>
      </c>
      <c r="G69" s="79">
        <f t="shared" si="19"/>
        <v>0</v>
      </c>
    </row>
    <row r="70" spans="1:7" x14ac:dyDescent="0.25">
      <c r="A70" s="83" t="s">
        <v>346</v>
      </c>
      <c r="B70" s="79">
        <v>0</v>
      </c>
      <c r="C70" s="79">
        <v>0</v>
      </c>
      <c r="D70" s="79">
        <v>0</v>
      </c>
      <c r="E70" s="79">
        <v>0</v>
      </c>
      <c r="F70" s="79">
        <v>0</v>
      </c>
      <c r="G70" s="79">
        <f t="shared" si="19"/>
        <v>0</v>
      </c>
    </row>
    <row r="71" spans="1:7" x14ac:dyDescent="0.25">
      <c r="A71" s="82" t="s">
        <v>347</v>
      </c>
      <c r="B71" s="79">
        <f>SUM(B72:B74)</f>
        <v>0</v>
      </c>
      <c r="C71" s="79">
        <f>SUM(C72:C74)</f>
        <v>0</v>
      </c>
      <c r="D71" s="79">
        <f>SUM(D72:D74)</f>
        <v>0</v>
      </c>
      <c r="E71" s="79">
        <f>SUM(E72:E74)</f>
        <v>0</v>
      </c>
      <c r="F71" s="79">
        <f>SUM(F72:F74)</f>
        <v>0</v>
      </c>
      <c r="G71" s="79">
        <f t="shared" ref="G71" si="20">SUM(G72:G74)</f>
        <v>0</v>
      </c>
    </row>
    <row r="72" spans="1:7" x14ac:dyDescent="0.25">
      <c r="A72" s="83" t="s">
        <v>348</v>
      </c>
      <c r="B72" s="79">
        <v>0</v>
      </c>
      <c r="C72" s="79">
        <v>0</v>
      </c>
      <c r="D72" s="79">
        <v>0</v>
      </c>
      <c r="E72" s="79">
        <v>0</v>
      </c>
      <c r="F72" s="79">
        <v>0</v>
      </c>
      <c r="G72" s="79">
        <f>D72-E72</f>
        <v>0</v>
      </c>
    </row>
    <row r="73" spans="1:7" x14ac:dyDescent="0.25">
      <c r="A73" s="83" t="s">
        <v>349</v>
      </c>
      <c r="B73" s="79">
        <v>0</v>
      </c>
      <c r="C73" s="79">
        <v>0</v>
      </c>
      <c r="D73" s="79">
        <v>0</v>
      </c>
      <c r="E73" s="79">
        <v>0</v>
      </c>
      <c r="F73" s="79">
        <v>0</v>
      </c>
      <c r="G73" s="79">
        <f t="shared" ref="G73:G74" si="21">D73-E73</f>
        <v>0</v>
      </c>
    </row>
    <row r="74" spans="1:7" x14ac:dyDescent="0.25">
      <c r="A74" s="83" t="s">
        <v>350</v>
      </c>
      <c r="B74" s="79">
        <v>0</v>
      </c>
      <c r="C74" s="79">
        <v>0</v>
      </c>
      <c r="D74" s="79">
        <v>0</v>
      </c>
      <c r="E74" s="79">
        <v>0</v>
      </c>
      <c r="F74" s="79">
        <v>0</v>
      </c>
      <c r="G74" s="79">
        <f t="shared" si="21"/>
        <v>0</v>
      </c>
    </row>
    <row r="75" spans="1:7" x14ac:dyDescent="0.25">
      <c r="A75" s="82" t="s">
        <v>351</v>
      </c>
      <c r="B75" s="79">
        <f>SUM(B76:B82)</f>
        <v>0</v>
      </c>
      <c r="C75" s="79">
        <f>SUM(C76:C82)</f>
        <v>0</v>
      </c>
      <c r="D75" s="79">
        <f>SUM(D76:D82)</f>
        <v>0</v>
      </c>
      <c r="E75" s="79">
        <f>SUM(E76:E82)</f>
        <v>0</v>
      </c>
      <c r="F75" s="79">
        <f>SUM(F76:F82)</f>
        <v>0</v>
      </c>
      <c r="G75" s="79">
        <f t="shared" ref="G75" si="22">SUM(G76:G82)</f>
        <v>0</v>
      </c>
    </row>
    <row r="76" spans="1:7" x14ac:dyDescent="0.25">
      <c r="A76" s="83" t="s">
        <v>352</v>
      </c>
      <c r="B76" s="79">
        <v>0</v>
      </c>
      <c r="C76" s="79">
        <v>0</v>
      </c>
      <c r="D76" s="79">
        <v>0</v>
      </c>
      <c r="E76" s="79">
        <v>0</v>
      </c>
      <c r="F76" s="79">
        <v>0</v>
      </c>
      <c r="G76" s="79">
        <f>D76-E76</f>
        <v>0</v>
      </c>
    </row>
    <row r="77" spans="1:7" x14ac:dyDescent="0.25">
      <c r="A77" s="83" t="s">
        <v>353</v>
      </c>
      <c r="B77" s="79">
        <v>0</v>
      </c>
      <c r="C77" s="79">
        <v>0</v>
      </c>
      <c r="D77" s="79">
        <v>0</v>
      </c>
      <c r="E77" s="79">
        <v>0</v>
      </c>
      <c r="F77" s="79">
        <v>0</v>
      </c>
      <c r="G77" s="79">
        <f t="shared" ref="G77:G82" si="23">D77-E77</f>
        <v>0</v>
      </c>
    </row>
    <row r="78" spans="1:7" x14ac:dyDescent="0.25">
      <c r="A78" s="83" t="s">
        <v>354</v>
      </c>
      <c r="B78" s="79">
        <v>0</v>
      </c>
      <c r="C78" s="79">
        <v>0</v>
      </c>
      <c r="D78" s="79">
        <v>0</v>
      </c>
      <c r="E78" s="79">
        <v>0</v>
      </c>
      <c r="F78" s="79">
        <v>0</v>
      </c>
      <c r="G78" s="79">
        <f t="shared" si="23"/>
        <v>0</v>
      </c>
    </row>
    <row r="79" spans="1:7" x14ac:dyDescent="0.25">
      <c r="A79" s="83" t="s">
        <v>355</v>
      </c>
      <c r="B79" s="79">
        <v>0</v>
      </c>
      <c r="C79" s="79">
        <v>0</v>
      </c>
      <c r="D79" s="79">
        <v>0</v>
      </c>
      <c r="E79" s="79">
        <v>0</v>
      </c>
      <c r="F79" s="79">
        <v>0</v>
      </c>
      <c r="G79" s="79">
        <f t="shared" si="23"/>
        <v>0</v>
      </c>
    </row>
    <row r="80" spans="1:7" x14ac:dyDescent="0.25">
      <c r="A80" s="83" t="s">
        <v>356</v>
      </c>
      <c r="B80" s="79">
        <v>0</v>
      </c>
      <c r="C80" s="79">
        <v>0</v>
      </c>
      <c r="D80" s="79">
        <v>0</v>
      </c>
      <c r="E80" s="79">
        <v>0</v>
      </c>
      <c r="F80" s="79">
        <v>0</v>
      </c>
      <c r="G80" s="79">
        <f t="shared" si="23"/>
        <v>0</v>
      </c>
    </row>
    <row r="81" spans="1:7" x14ac:dyDescent="0.25">
      <c r="A81" s="83" t="s">
        <v>357</v>
      </c>
      <c r="B81" s="79">
        <v>0</v>
      </c>
      <c r="C81" s="79">
        <v>0</v>
      </c>
      <c r="D81" s="79">
        <v>0</v>
      </c>
      <c r="E81" s="79">
        <v>0</v>
      </c>
      <c r="F81" s="79">
        <v>0</v>
      </c>
      <c r="G81" s="79">
        <f t="shared" si="23"/>
        <v>0</v>
      </c>
    </row>
    <row r="82" spans="1:7" x14ac:dyDescent="0.25">
      <c r="A82" s="83" t="s">
        <v>358</v>
      </c>
      <c r="B82" s="79">
        <v>0</v>
      </c>
      <c r="C82" s="79">
        <v>0</v>
      </c>
      <c r="D82" s="79">
        <v>0</v>
      </c>
      <c r="E82" s="79">
        <v>0</v>
      </c>
      <c r="F82" s="79">
        <v>0</v>
      </c>
      <c r="G82" s="79">
        <f t="shared" si="23"/>
        <v>0</v>
      </c>
    </row>
    <row r="83" spans="1:7" x14ac:dyDescent="0.25">
      <c r="A83" s="84"/>
      <c r="B83" s="80"/>
      <c r="C83" s="80"/>
      <c r="D83" s="80"/>
      <c r="E83" s="80"/>
      <c r="F83" s="80"/>
      <c r="G83" s="80"/>
    </row>
    <row r="84" spans="1:7" x14ac:dyDescent="0.25">
      <c r="A84" s="85" t="s">
        <v>359</v>
      </c>
      <c r="B84" s="161">
        <f>B85+B93+B103+B113+B123+B133+B137+B146+B150</f>
        <v>0</v>
      </c>
      <c r="C84" s="161">
        <f t="shared" ref="C84:G84" si="24">C85+C93+C103+C113+C123+C133+C137+C146+C150</f>
        <v>0</v>
      </c>
      <c r="D84" s="161">
        <f t="shared" si="24"/>
        <v>0</v>
      </c>
      <c r="E84" s="161">
        <f t="shared" si="24"/>
        <v>0</v>
      </c>
      <c r="F84" s="161">
        <f t="shared" si="24"/>
        <v>0</v>
      </c>
      <c r="G84" s="161">
        <f t="shared" si="24"/>
        <v>0</v>
      </c>
    </row>
    <row r="85" spans="1:7" x14ac:dyDescent="0.25">
      <c r="A85" s="82" t="s">
        <v>286</v>
      </c>
      <c r="B85" s="159">
        <f>SUM(B86:B92)</f>
        <v>0</v>
      </c>
      <c r="C85" s="159">
        <f t="shared" ref="C85:G85" si="25">SUM(C86:C92)</f>
        <v>0</v>
      </c>
      <c r="D85" s="159">
        <f t="shared" si="25"/>
        <v>0</v>
      </c>
      <c r="E85" s="159">
        <f t="shared" si="25"/>
        <v>0</v>
      </c>
      <c r="F85" s="159">
        <f t="shared" si="25"/>
        <v>0</v>
      </c>
      <c r="G85" s="159">
        <f t="shared" si="25"/>
        <v>0</v>
      </c>
    </row>
    <row r="86" spans="1:7" x14ac:dyDescent="0.25">
      <c r="A86" s="83" t="s">
        <v>287</v>
      </c>
      <c r="B86" s="159"/>
      <c r="C86" s="159"/>
      <c r="D86" s="159">
        <f t="shared" ref="D86:D92" si="26">B86+C86</f>
        <v>0</v>
      </c>
      <c r="E86" s="159"/>
      <c r="F86" s="159"/>
      <c r="G86" s="159">
        <f t="shared" ref="G86:G92" si="27">D86-E86</f>
        <v>0</v>
      </c>
    </row>
    <row r="87" spans="1:7" x14ac:dyDescent="0.25">
      <c r="A87" s="83" t="s">
        <v>288</v>
      </c>
      <c r="B87" s="159"/>
      <c r="C87" s="159"/>
      <c r="D87" s="159">
        <f t="shared" si="26"/>
        <v>0</v>
      </c>
      <c r="E87" s="159"/>
      <c r="F87" s="159"/>
      <c r="G87" s="159">
        <f t="shared" si="27"/>
        <v>0</v>
      </c>
    </row>
    <row r="88" spans="1:7" x14ac:dyDescent="0.25">
      <c r="A88" s="83" t="s">
        <v>289</v>
      </c>
      <c r="B88" s="159"/>
      <c r="C88" s="159"/>
      <c r="D88" s="159">
        <f t="shared" si="26"/>
        <v>0</v>
      </c>
      <c r="E88" s="159"/>
      <c r="F88" s="159"/>
      <c r="G88" s="159">
        <f t="shared" si="27"/>
        <v>0</v>
      </c>
    </row>
    <row r="89" spans="1:7" x14ac:dyDescent="0.25">
      <c r="A89" s="83" t="s">
        <v>290</v>
      </c>
      <c r="B89" s="159"/>
      <c r="C89" s="159"/>
      <c r="D89" s="159">
        <f t="shared" si="26"/>
        <v>0</v>
      </c>
      <c r="E89" s="159"/>
      <c r="F89" s="159"/>
      <c r="G89" s="159">
        <f t="shared" si="27"/>
        <v>0</v>
      </c>
    </row>
    <row r="90" spans="1:7" x14ac:dyDescent="0.25">
      <c r="A90" s="83" t="s">
        <v>291</v>
      </c>
      <c r="B90" s="159"/>
      <c r="C90" s="159"/>
      <c r="D90" s="159">
        <f t="shared" si="26"/>
        <v>0</v>
      </c>
      <c r="E90" s="159"/>
      <c r="F90" s="159"/>
      <c r="G90" s="159">
        <f t="shared" si="27"/>
        <v>0</v>
      </c>
    </row>
    <row r="91" spans="1:7" x14ac:dyDescent="0.25">
      <c r="A91" s="83" t="s">
        <v>292</v>
      </c>
      <c r="B91" s="159"/>
      <c r="C91" s="159"/>
      <c r="D91" s="159">
        <f t="shared" si="26"/>
        <v>0</v>
      </c>
      <c r="E91" s="159"/>
      <c r="F91" s="159"/>
      <c r="G91" s="159">
        <f t="shared" si="27"/>
        <v>0</v>
      </c>
    </row>
    <row r="92" spans="1:7" x14ac:dyDescent="0.25">
      <c r="A92" s="83" t="s">
        <v>293</v>
      </c>
      <c r="B92" s="159"/>
      <c r="C92" s="159"/>
      <c r="D92" s="159">
        <f t="shared" si="26"/>
        <v>0</v>
      </c>
      <c r="E92" s="159"/>
      <c r="F92" s="159"/>
      <c r="G92" s="159">
        <f t="shared" si="27"/>
        <v>0</v>
      </c>
    </row>
    <row r="93" spans="1:7" x14ac:dyDescent="0.25">
      <c r="A93" s="82" t="s">
        <v>294</v>
      </c>
      <c r="B93" s="159">
        <f>SUM(B94:B102)</f>
        <v>0</v>
      </c>
      <c r="C93" s="159">
        <f t="shared" ref="C93:G93" si="28">SUM(C94:C102)</f>
        <v>0</v>
      </c>
      <c r="D93" s="159">
        <f t="shared" si="28"/>
        <v>0</v>
      </c>
      <c r="E93" s="159">
        <f t="shared" si="28"/>
        <v>0</v>
      </c>
      <c r="F93" s="159">
        <f t="shared" si="28"/>
        <v>0</v>
      </c>
      <c r="G93" s="159">
        <f t="shared" si="28"/>
        <v>0</v>
      </c>
    </row>
    <row r="94" spans="1:7" x14ac:dyDescent="0.25">
      <c r="A94" s="83" t="s">
        <v>295</v>
      </c>
      <c r="B94" s="159"/>
      <c r="C94" s="159"/>
      <c r="D94" s="159">
        <f t="shared" ref="D94:D102" si="29">B94+C94</f>
        <v>0</v>
      </c>
      <c r="E94" s="159"/>
      <c r="F94" s="159"/>
      <c r="G94" s="159">
        <f t="shared" ref="G94:G102" si="30">D94-E94</f>
        <v>0</v>
      </c>
    </row>
    <row r="95" spans="1:7" x14ac:dyDescent="0.25">
      <c r="A95" s="83" t="s">
        <v>296</v>
      </c>
      <c r="B95" s="159"/>
      <c r="C95" s="159"/>
      <c r="D95" s="159">
        <f t="shared" si="29"/>
        <v>0</v>
      </c>
      <c r="E95" s="159"/>
      <c r="F95" s="159"/>
      <c r="G95" s="159">
        <f t="shared" si="30"/>
        <v>0</v>
      </c>
    </row>
    <row r="96" spans="1:7" x14ac:dyDescent="0.25">
      <c r="A96" s="83" t="s">
        <v>297</v>
      </c>
      <c r="B96" s="159"/>
      <c r="C96" s="159"/>
      <c r="D96" s="159">
        <f t="shared" si="29"/>
        <v>0</v>
      </c>
      <c r="E96" s="159"/>
      <c r="F96" s="159"/>
      <c r="G96" s="159">
        <f t="shared" si="30"/>
        <v>0</v>
      </c>
    </row>
    <row r="97" spans="1:7" x14ac:dyDescent="0.25">
      <c r="A97" s="83" t="s">
        <v>298</v>
      </c>
      <c r="B97" s="159"/>
      <c r="C97" s="159"/>
      <c r="D97" s="159">
        <f t="shared" si="29"/>
        <v>0</v>
      </c>
      <c r="E97" s="159"/>
      <c r="F97" s="159"/>
      <c r="G97" s="159">
        <f t="shared" si="30"/>
        <v>0</v>
      </c>
    </row>
    <row r="98" spans="1:7" x14ac:dyDescent="0.25">
      <c r="A98" s="42" t="s">
        <v>299</v>
      </c>
      <c r="B98" s="159"/>
      <c r="C98" s="159"/>
      <c r="D98" s="159">
        <f t="shared" si="29"/>
        <v>0</v>
      </c>
      <c r="E98" s="159"/>
      <c r="F98" s="159"/>
      <c r="G98" s="159">
        <f t="shared" si="30"/>
        <v>0</v>
      </c>
    </row>
    <row r="99" spans="1:7" x14ac:dyDescent="0.25">
      <c r="A99" s="83" t="s">
        <v>300</v>
      </c>
      <c r="B99" s="159"/>
      <c r="C99" s="159"/>
      <c r="D99" s="159">
        <f t="shared" si="29"/>
        <v>0</v>
      </c>
      <c r="E99" s="159"/>
      <c r="F99" s="159"/>
      <c r="G99" s="159">
        <f t="shared" si="30"/>
        <v>0</v>
      </c>
    </row>
    <row r="100" spans="1:7" x14ac:dyDescent="0.25">
      <c r="A100" s="83" t="s">
        <v>301</v>
      </c>
      <c r="B100" s="159"/>
      <c r="C100" s="159"/>
      <c r="D100" s="159">
        <f t="shared" si="29"/>
        <v>0</v>
      </c>
      <c r="E100" s="159"/>
      <c r="F100" s="159"/>
      <c r="G100" s="159">
        <f t="shared" si="30"/>
        <v>0</v>
      </c>
    </row>
    <row r="101" spans="1:7" x14ac:dyDescent="0.25">
      <c r="A101" s="83" t="s">
        <v>302</v>
      </c>
      <c r="B101" s="159"/>
      <c r="C101" s="159"/>
      <c r="D101" s="159">
        <f t="shared" si="29"/>
        <v>0</v>
      </c>
      <c r="E101" s="159"/>
      <c r="F101" s="159"/>
      <c r="G101" s="159">
        <f t="shared" si="30"/>
        <v>0</v>
      </c>
    </row>
    <row r="102" spans="1:7" x14ac:dyDescent="0.25">
      <c r="A102" s="83" t="s">
        <v>303</v>
      </c>
      <c r="B102" s="159"/>
      <c r="C102" s="159"/>
      <c r="D102" s="159">
        <f t="shared" si="29"/>
        <v>0</v>
      </c>
      <c r="E102" s="159"/>
      <c r="F102" s="159"/>
      <c r="G102" s="159">
        <f t="shared" si="30"/>
        <v>0</v>
      </c>
    </row>
    <row r="103" spans="1:7" x14ac:dyDescent="0.25">
      <c r="A103" s="82" t="s">
        <v>304</v>
      </c>
      <c r="B103" s="159">
        <f>SUM(B104:B112)</f>
        <v>0</v>
      </c>
      <c r="C103" s="159">
        <f>SUM(C104:C112)</f>
        <v>0</v>
      </c>
      <c r="D103" s="159">
        <f>SUM(D104:D112)</f>
        <v>0</v>
      </c>
      <c r="E103" s="159">
        <f t="shared" ref="E103:G103" si="31">SUM(E104:E112)</f>
        <v>0</v>
      </c>
      <c r="F103" s="159">
        <f t="shared" si="31"/>
        <v>0</v>
      </c>
      <c r="G103" s="159">
        <f t="shared" si="31"/>
        <v>0</v>
      </c>
    </row>
    <row r="104" spans="1:7" x14ac:dyDescent="0.25">
      <c r="A104" s="83" t="s">
        <v>305</v>
      </c>
      <c r="B104" s="159"/>
      <c r="C104" s="159"/>
      <c r="D104" s="159">
        <f t="shared" ref="D104:D112" si="32">B104+C104</f>
        <v>0</v>
      </c>
      <c r="E104" s="159"/>
      <c r="F104" s="159"/>
      <c r="G104" s="159">
        <f t="shared" ref="G104:G112" si="33">D104-E104</f>
        <v>0</v>
      </c>
    </row>
    <row r="105" spans="1:7" x14ac:dyDescent="0.25">
      <c r="A105" s="83" t="s">
        <v>306</v>
      </c>
      <c r="B105" s="159"/>
      <c r="C105" s="159"/>
      <c r="D105" s="159">
        <f t="shared" si="32"/>
        <v>0</v>
      </c>
      <c r="E105" s="159"/>
      <c r="F105" s="159"/>
      <c r="G105" s="159">
        <f t="shared" si="33"/>
        <v>0</v>
      </c>
    </row>
    <row r="106" spans="1:7" x14ac:dyDescent="0.25">
      <c r="A106" s="83" t="s">
        <v>307</v>
      </c>
      <c r="B106" s="160">
        <v>0</v>
      </c>
      <c r="C106" s="160">
        <v>0</v>
      </c>
      <c r="D106" s="159">
        <f t="shared" si="32"/>
        <v>0</v>
      </c>
      <c r="E106" s="160">
        <v>0</v>
      </c>
      <c r="F106" s="160">
        <v>0</v>
      </c>
      <c r="G106" s="159">
        <f t="shared" si="33"/>
        <v>0</v>
      </c>
    </row>
    <row r="107" spans="1:7" x14ac:dyDescent="0.25">
      <c r="A107" s="83" t="s">
        <v>308</v>
      </c>
      <c r="B107" s="159"/>
      <c r="C107" s="159"/>
      <c r="D107" s="159">
        <f t="shared" si="32"/>
        <v>0</v>
      </c>
      <c r="E107" s="159"/>
      <c r="F107" s="159"/>
      <c r="G107" s="159">
        <f t="shared" si="33"/>
        <v>0</v>
      </c>
    </row>
    <row r="108" spans="1:7" x14ac:dyDescent="0.25">
      <c r="A108" s="83" t="s">
        <v>309</v>
      </c>
      <c r="B108" s="159"/>
      <c r="C108" s="159"/>
      <c r="D108" s="159">
        <f t="shared" si="32"/>
        <v>0</v>
      </c>
      <c r="E108" s="159"/>
      <c r="F108" s="159"/>
      <c r="G108" s="159">
        <f t="shared" si="33"/>
        <v>0</v>
      </c>
    </row>
    <row r="109" spans="1:7" x14ac:dyDescent="0.25">
      <c r="A109" s="83" t="s">
        <v>310</v>
      </c>
      <c r="B109" s="159"/>
      <c r="C109" s="159"/>
      <c r="D109" s="159">
        <f t="shared" si="32"/>
        <v>0</v>
      </c>
      <c r="E109" s="159"/>
      <c r="F109" s="159"/>
      <c r="G109" s="159">
        <f t="shared" si="33"/>
        <v>0</v>
      </c>
    </row>
    <row r="110" spans="1:7" x14ac:dyDescent="0.25">
      <c r="A110" s="83" t="s">
        <v>311</v>
      </c>
      <c r="B110" s="159"/>
      <c r="C110" s="159"/>
      <c r="D110" s="159">
        <f t="shared" si="32"/>
        <v>0</v>
      </c>
      <c r="E110" s="159"/>
      <c r="F110" s="159"/>
      <c r="G110" s="159">
        <f t="shared" si="33"/>
        <v>0</v>
      </c>
    </row>
    <row r="111" spans="1:7" x14ac:dyDescent="0.25">
      <c r="A111" s="83" t="s">
        <v>312</v>
      </c>
      <c r="B111" s="159"/>
      <c r="C111" s="159"/>
      <c r="D111" s="159">
        <f t="shared" si="32"/>
        <v>0</v>
      </c>
      <c r="E111" s="159"/>
      <c r="F111" s="159"/>
      <c r="G111" s="159">
        <f t="shared" si="33"/>
        <v>0</v>
      </c>
    </row>
    <row r="112" spans="1:7" x14ac:dyDescent="0.25">
      <c r="A112" s="83" t="s">
        <v>313</v>
      </c>
      <c r="B112" s="159"/>
      <c r="C112" s="159"/>
      <c r="D112" s="159">
        <f t="shared" si="32"/>
        <v>0</v>
      </c>
      <c r="E112" s="159"/>
      <c r="F112" s="159"/>
      <c r="G112" s="159">
        <f t="shared" si="33"/>
        <v>0</v>
      </c>
    </row>
    <row r="113" spans="1:7" x14ac:dyDescent="0.25">
      <c r="A113" s="82" t="s">
        <v>314</v>
      </c>
      <c r="B113" s="159">
        <f>SUM(B114:B122)</f>
        <v>0</v>
      </c>
      <c r="C113" s="159">
        <v>0</v>
      </c>
      <c r="D113" s="159">
        <f t="shared" ref="D113:G113" si="34">SUM(D114:D122)</f>
        <v>0</v>
      </c>
      <c r="E113" s="159">
        <f t="shared" si="34"/>
        <v>0</v>
      </c>
      <c r="F113" s="159">
        <f t="shared" si="34"/>
        <v>0</v>
      </c>
      <c r="G113" s="159">
        <f t="shared" si="34"/>
        <v>0</v>
      </c>
    </row>
    <row r="114" spans="1:7" x14ac:dyDescent="0.25">
      <c r="A114" s="83" t="s">
        <v>315</v>
      </c>
      <c r="B114" s="159"/>
      <c r="C114" s="159"/>
      <c r="D114" s="159">
        <f t="shared" ref="D114:D122" si="35">B114+C114</f>
        <v>0</v>
      </c>
      <c r="E114" s="159"/>
      <c r="F114" s="159"/>
      <c r="G114" s="159">
        <f t="shared" ref="G114:G122" si="36">D114-E114</f>
        <v>0</v>
      </c>
    </row>
    <row r="115" spans="1:7" x14ac:dyDescent="0.25">
      <c r="A115" s="83" t="s">
        <v>316</v>
      </c>
      <c r="B115" s="159"/>
      <c r="C115" s="159"/>
      <c r="D115" s="159">
        <f t="shared" si="35"/>
        <v>0</v>
      </c>
      <c r="E115" s="159"/>
      <c r="F115" s="159"/>
      <c r="G115" s="159">
        <f t="shared" si="36"/>
        <v>0</v>
      </c>
    </row>
    <row r="116" spans="1:7" x14ac:dyDescent="0.25">
      <c r="A116" s="83" t="s">
        <v>317</v>
      </c>
      <c r="B116" s="159"/>
      <c r="C116" s="159"/>
      <c r="D116" s="159">
        <f t="shared" si="35"/>
        <v>0</v>
      </c>
      <c r="E116" s="159"/>
      <c r="F116" s="159"/>
      <c r="G116" s="159">
        <f t="shared" si="36"/>
        <v>0</v>
      </c>
    </row>
    <row r="117" spans="1:7" x14ac:dyDescent="0.25">
      <c r="A117" s="83" t="s">
        <v>318</v>
      </c>
      <c r="B117" s="159"/>
      <c r="C117" s="159"/>
      <c r="D117" s="159">
        <f t="shared" si="35"/>
        <v>0</v>
      </c>
      <c r="E117" s="159"/>
      <c r="F117" s="159"/>
      <c r="G117" s="159">
        <f t="shared" si="36"/>
        <v>0</v>
      </c>
    </row>
    <row r="118" spans="1:7" x14ac:dyDescent="0.25">
      <c r="A118" s="83" t="s">
        <v>319</v>
      </c>
      <c r="B118" s="159"/>
      <c r="C118" s="159"/>
      <c r="D118" s="159">
        <f t="shared" si="35"/>
        <v>0</v>
      </c>
      <c r="E118" s="159"/>
      <c r="F118" s="159"/>
      <c r="G118" s="159">
        <f t="shared" si="36"/>
        <v>0</v>
      </c>
    </row>
    <row r="119" spans="1:7" x14ac:dyDescent="0.25">
      <c r="A119" s="83" t="s">
        <v>320</v>
      </c>
      <c r="B119" s="159"/>
      <c r="C119" s="159"/>
      <c r="D119" s="159">
        <f t="shared" si="35"/>
        <v>0</v>
      </c>
      <c r="E119" s="159"/>
      <c r="F119" s="159"/>
      <c r="G119" s="159">
        <f t="shared" si="36"/>
        <v>0</v>
      </c>
    </row>
    <row r="120" spans="1:7" x14ac:dyDescent="0.25">
      <c r="A120" s="83" t="s">
        <v>321</v>
      </c>
      <c r="B120" s="159"/>
      <c r="C120" s="159"/>
      <c r="D120" s="159">
        <f t="shared" si="35"/>
        <v>0</v>
      </c>
      <c r="E120" s="159"/>
      <c r="F120" s="159"/>
      <c r="G120" s="159">
        <f t="shared" si="36"/>
        <v>0</v>
      </c>
    </row>
    <row r="121" spans="1:7" x14ac:dyDescent="0.25">
      <c r="A121" s="83" t="s">
        <v>322</v>
      </c>
      <c r="B121" s="159"/>
      <c r="C121" s="159"/>
      <c r="D121" s="159">
        <f t="shared" si="35"/>
        <v>0</v>
      </c>
      <c r="E121" s="159"/>
      <c r="F121" s="159"/>
      <c r="G121" s="159">
        <f t="shared" si="36"/>
        <v>0</v>
      </c>
    </row>
    <row r="122" spans="1:7" x14ac:dyDescent="0.25">
      <c r="A122" s="83" t="s">
        <v>323</v>
      </c>
      <c r="B122" s="159"/>
      <c r="C122" s="159"/>
      <c r="D122" s="159">
        <f t="shared" si="35"/>
        <v>0</v>
      </c>
      <c r="E122" s="159"/>
      <c r="F122" s="159"/>
      <c r="G122" s="159">
        <f t="shared" si="36"/>
        <v>0</v>
      </c>
    </row>
    <row r="123" spans="1:7" x14ac:dyDescent="0.25">
      <c r="A123" s="82" t="s">
        <v>324</v>
      </c>
      <c r="B123" s="159">
        <f>SUM(B124:B132)</f>
        <v>0</v>
      </c>
      <c r="C123" s="159">
        <f t="shared" ref="C123:D123" si="37">SUM(C124:C132)</f>
        <v>0</v>
      </c>
      <c r="D123" s="159">
        <f t="shared" si="37"/>
        <v>0</v>
      </c>
      <c r="E123" s="159">
        <f t="shared" ref="E123:G123" si="38">SUM(E124:E132)</f>
        <v>0</v>
      </c>
      <c r="F123" s="159">
        <f t="shared" si="38"/>
        <v>0</v>
      </c>
      <c r="G123" s="159">
        <f t="shared" si="38"/>
        <v>0</v>
      </c>
    </row>
    <row r="124" spans="1:7" x14ac:dyDescent="0.25">
      <c r="A124" s="83" t="s">
        <v>325</v>
      </c>
      <c r="B124" s="160">
        <v>0</v>
      </c>
      <c r="C124" s="160">
        <v>0</v>
      </c>
      <c r="D124" s="159">
        <f t="shared" ref="D124:D132" si="39">B124+C124</f>
        <v>0</v>
      </c>
      <c r="E124" s="160">
        <v>0</v>
      </c>
      <c r="F124" s="160">
        <v>0</v>
      </c>
      <c r="G124" s="159">
        <f t="shared" ref="G124:G132" si="40">D124-E124</f>
        <v>0</v>
      </c>
    </row>
    <row r="125" spans="1:7" x14ac:dyDescent="0.25">
      <c r="A125" s="83" t="s">
        <v>326</v>
      </c>
      <c r="B125" s="159"/>
      <c r="C125" s="159"/>
      <c r="D125" s="159">
        <f t="shared" si="39"/>
        <v>0</v>
      </c>
      <c r="E125" s="159"/>
      <c r="F125" s="159"/>
      <c r="G125" s="159">
        <f t="shared" si="40"/>
        <v>0</v>
      </c>
    </row>
    <row r="126" spans="1:7" x14ac:dyDescent="0.25">
      <c r="A126" s="83" t="s">
        <v>327</v>
      </c>
      <c r="B126" s="159"/>
      <c r="C126" s="159"/>
      <c r="D126" s="159">
        <f t="shared" si="39"/>
        <v>0</v>
      </c>
      <c r="E126" s="159"/>
      <c r="F126" s="159"/>
      <c r="G126" s="159">
        <f t="shared" si="40"/>
        <v>0</v>
      </c>
    </row>
    <row r="127" spans="1:7" x14ac:dyDescent="0.25">
      <c r="A127" s="83" t="s">
        <v>328</v>
      </c>
      <c r="B127" s="159"/>
      <c r="C127" s="159"/>
      <c r="D127" s="159">
        <f t="shared" si="39"/>
        <v>0</v>
      </c>
      <c r="E127" s="159"/>
      <c r="F127" s="159"/>
      <c r="G127" s="159">
        <f t="shared" si="40"/>
        <v>0</v>
      </c>
    </row>
    <row r="128" spans="1:7" x14ac:dyDescent="0.25">
      <c r="A128" s="83" t="s">
        <v>329</v>
      </c>
      <c r="B128" s="159"/>
      <c r="C128" s="159"/>
      <c r="D128" s="159">
        <f t="shared" si="39"/>
        <v>0</v>
      </c>
      <c r="E128" s="159"/>
      <c r="F128" s="159"/>
      <c r="G128" s="159">
        <f t="shared" si="40"/>
        <v>0</v>
      </c>
    </row>
    <row r="129" spans="1:7" x14ac:dyDescent="0.25">
      <c r="A129" s="83" t="s">
        <v>330</v>
      </c>
      <c r="B129" s="159"/>
      <c r="C129" s="159"/>
      <c r="D129" s="159">
        <f t="shared" si="39"/>
        <v>0</v>
      </c>
      <c r="E129" s="159"/>
      <c r="F129" s="159"/>
      <c r="G129" s="159">
        <f t="shared" si="40"/>
        <v>0</v>
      </c>
    </row>
    <row r="130" spans="1:7" x14ac:dyDescent="0.25">
      <c r="A130" s="83" t="s">
        <v>331</v>
      </c>
      <c r="B130" s="159"/>
      <c r="C130" s="159"/>
      <c r="D130" s="159">
        <f t="shared" si="39"/>
        <v>0</v>
      </c>
      <c r="E130" s="159"/>
      <c r="F130" s="159"/>
      <c r="G130" s="159">
        <f t="shared" si="40"/>
        <v>0</v>
      </c>
    </row>
    <row r="131" spans="1:7" x14ac:dyDescent="0.25">
      <c r="A131" s="83" t="s">
        <v>332</v>
      </c>
      <c r="B131" s="159"/>
      <c r="C131" s="159"/>
      <c r="D131" s="159">
        <f t="shared" si="39"/>
        <v>0</v>
      </c>
      <c r="E131" s="159"/>
      <c r="F131" s="159"/>
      <c r="G131" s="159">
        <f t="shared" si="40"/>
        <v>0</v>
      </c>
    </row>
    <row r="132" spans="1:7" x14ac:dyDescent="0.25">
      <c r="A132" s="83" t="s">
        <v>333</v>
      </c>
      <c r="B132" s="160">
        <v>0</v>
      </c>
      <c r="C132" s="160">
        <v>0</v>
      </c>
      <c r="D132" s="159">
        <f t="shared" si="39"/>
        <v>0</v>
      </c>
      <c r="E132" s="160">
        <v>0</v>
      </c>
      <c r="F132" s="160">
        <v>0</v>
      </c>
      <c r="G132" s="159">
        <f t="shared" si="40"/>
        <v>0</v>
      </c>
    </row>
    <row r="133" spans="1:7" x14ac:dyDescent="0.25">
      <c r="A133" s="82" t="s">
        <v>334</v>
      </c>
      <c r="B133" s="79">
        <f>SUM(B134:B136)</f>
        <v>0</v>
      </c>
      <c r="C133" s="79">
        <f>SUM(C134:C136)</f>
        <v>0</v>
      </c>
      <c r="D133" s="79">
        <f>SUM(D134:D136)</f>
        <v>0</v>
      </c>
      <c r="E133" s="79">
        <f>SUM(E134:E136)</f>
        <v>0</v>
      </c>
      <c r="F133" s="79">
        <f>SUM(F134:F136)</f>
        <v>0</v>
      </c>
      <c r="G133" s="79">
        <f t="shared" ref="G133" si="41">SUM(G134:G136)</f>
        <v>0</v>
      </c>
    </row>
    <row r="134" spans="1:7" x14ac:dyDescent="0.25">
      <c r="A134" s="83" t="s">
        <v>335</v>
      </c>
      <c r="B134" s="79">
        <v>0</v>
      </c>
      <c r="C134" s="79">
        <v>0</v>
      </c>
      <c r="D134" s="79">
        <v>0</v>
      </c>
      <c r="E134" s="79">
        <v>0</v>
      </c>
      <c r="F134" s="79">
        <v>0</v>
      </c>
      <c r="G134" s="79">
        <f>D134-E134</f>
        <v>0</v>
      </c>
    </row>
    <row r="135" spans="1:7" x14ac:dyDescent="0.25">
      <c r="A135" s="83" t="s">
        <v>336</v>
      </c>
      <c r="B135" s="79">
        <v>0</v>
      </c>
      <c r="C135" s="79">
        <v>0</v>
      </c>
      <c r="D135" s="79">
        <v>0</v>
      </c>
      <c r="E135" s="79">
        <v>0</v>
      </c>
      <c r="F135" s="79">
        <v>0</v>
      </c>
      <c r="G135" s="79">
        <f t="shared" ref="G135:G136" si="42">D135-E135</f>
        <v>0</v>
      </c>
    </row>
    <row r="136" spans="1:7" x14ac:dyDescent="0.25">
      <c r="A136" s="83" t="s">
        <v>337</v>
      </c>
      <c r="B136" s="79">
        <v>0</v>
      </c>
      <c r="C136" s="79">
        <v>0</v>
      </c>
      <c r="D136" s="79">
        <v>0</v>
      </c>
      <c r="E136" s="79">
        <v>0</v>
      </c>
      <c r="F136" s="79">
        <v>0</v>
      </c>
      <c r="G136" s="79">
        <f t="shared" si="42"/>
        <v>0</v>
      </c>
    </row>
    <row r="137" spans="1:7" x14ac:dyDescent="0.25">
      <c r="A137" s="82" t="s">
        <v>338</v>
      </c>
      <c r="B137" s="79">
        <f>SUM(B138:B142,B144:B145)</f>
        <v>0</v>
      </c>
      <c r="C137" s="79">
        <f>SUM(C138:C142,C144:C145)</f>
        <v>0</v>
      </c>
      <c r="D137" s="79">
        <f>SUM(D138:D142,D144:D145)</f>
        <v>0</v>
      </c>
      <c r="E137" s="79">
        <f>SUM(E138:E142,E144:E145)</f>
        <v>0</v>
      </c>
      <c r="F137" s="79">
        <f>SUM(F138:F142,F144:F145)</f>
        <v>0</v>
      </c>
      <c r="G137" s="79">
        <f t="shared" ref="G137" si="43">SUM(G138:G142,G144:G145)</f>
        <v>0</v>
      </c>
    </row>
    <row r="138" spans="1:7" x14ac:dyDescent="0.25">
      <c r="A138" s="83" t="s">
        <v>339</v>
      </c>
      <c r="B138" s="79">
        <v>0</v>
      </c>
      <c r="C138" s="79">
        <v>0</v>
      </c>
      <c r="D138" s="79">
        <v>0</v>
      </c>
      <c r="E138" s="79">
        <v>0</v>
      </c>
      <c r="F138" s="79">
        <v>0</v>
      </c>
      <c r="G138" s="79">
        <f>D138-E138</f>
        <v>0</v>
      </c>
    </row>
    <row r="139" spans="1:7" x14ac:dyDescent="0.25">
      <c r="A139" s="83" t="s">
        <v>340</v>
      </c>
      <c r="B139" s="79">
        <v>0</v>
      </c>
      <c r="C139" s="79">
        <v>0</v>
      </c>
      <c r="D139" s="79">
        <v>0</v>
      </c>
      <c r="E139" s="79">
        <v>0</v>
      </c>
      <c r="F139" s="79">
        <v>0</v>
      </c>
      <c r="G139" s="79">
        <f t="shared" ref="G139:G145" si="44">D139-E139</f>
        <v>0</v>
      </c>
    </row>
    <row r="140" spans="1:7" x14ac:dyDescent="0.25">
      <c r="A140" s="83" t="s">
        <v>341</v>
      </c>
      <c r="B140" s="79">
        <v>0</v>
      </c>
      <c r="C140" s="79">
        <v>0</v>
      </c>
      <c r="D140" s="79">
        <v>0</v>
      </c>
      <c r="E140" s="79">
        <v>0</v>
      </c>
      <c r="F140" s="79">
        <v>0</v>
      </c>
      <c r="G140" s="79">
        <f t="shared" si="44"/>
        <v>0</v>
      </c>
    </row>
    <row r="141" spans="1:7" x14ac:dyDescent="0.25">
      <c r="A141" s="83" t="s">
        <v>342</v>
      </c>
      <c r="B141" s="79">
        <v>0</v>
      </c>
      <c r="C141" s="79">
        <v>0</v>
      </c>
      <c r="D141" s="79">
        <v>0</v>
      </c>
      <c r="E141" s="79">
        <v>0</v>
      </c>
      <c r="F141" s="79">
        <v>0</v>
      </c>
      <c r="G141" s="79">
        <f t="shared" si="44"/>
        <v>0</v>
      </c>
    </row>
    <row r="142" spans="1:7" x14ac:dyDescent="0.25">
      <c r="A142" s="83" t="s">
        <v>343</v>
      </c>
      <c r="B142" s="79">
        <v>0</v>
      </c>
      <c r="C142" s="79">
        <v>0</v>
      </c>
      <c r="D142" s="79">
        <v>0</v>
      </c>
      <c r="E142" s="79">
        <v>0</v>
      </c>
      <c r="F142" s="79">
        <v>0</v>
      </c>
      <c r="G142" s="79">
        <f t="shared" si="44"/>
        <v>0</v>
      </c>
    </row>
    <row r="143" spans="1:7" x14ac:dyDescent="0.25">
      <c r="A143" s="83" t="s">
        <v>3301</v>
      </c>
      <c r="B143" s="79">
        <v>0</v>
      </c>
      <c r="C143" s="79">
        <v>0</v>
      </c>
      <c r="D143" s="79">
        <v>0</v>
      </c>
      <c r="E143" s="79">
        <v>0</v>
      </c>
      <c r="F143" s="79">
        <v>0</v>
      </c>
      <c r="G143" s="79">
        <f t="shared" si="44"/>
        <v>0</v>
      </c>
    </row>
    <row r="144" spans="1:7" x14ac:dyDescent="0.25">
      <c r="A144" s="83" t="s">
        <v>345</v>
      </c>
      <c r="B144" s="79">
        <v>0</v>
      </c>
      <c r="C144" s="79">
        <v>0</v>
      </c>
      <c r="D144" s="79">
        <v>0</v>
      </c>
      <c r="E144" s="79">
        <v>0</v>
      </c>
      <c r="F144" s="79">
        <v>0</v>
      </c>
      <c r="G144" s="79">
        <f t="shared" si="44"/>
        <v>0</v>
      </c>
    </row>
    <row r="145" spans="1:7" x14ac:dyDescent="0.25">
      <c r="A145" s="83" t="s">
        <v>346</v>
      </c>
      <c r="B145" s="79">
        <v>0</v>
      </c>
      <c r="C145" s="79">
        <v>0</v>
      </c>
      <c r="D145" s="79">
        <v>0</v>
      </c>
      <c r="E145" s="79">
        <v>0</v>
      </c>
      <c r="F145" s="79">
        <v>0</v>
      </c>
      <c r="G145" s="79">
        <f t="shared" si="44"/>
        <v>0</v>
      </c>
    </row>
    <row r="146" spans="1:7" x14ac:dyDescent="0.25">
      <c r="A146" s="82" t="s">
        <v>347</v>
      </c>
      <c r="B146" s="79">
        <f>SUM(B147:B149)</f>
        <v>0</v>
      </c>
      <c r="C146" s="79">
        <f>SUM(C147:C149)</f>
        <v>0</v>
      </c>
      <c r="D146" s="79">
        <f>SUM(D147:D149)</f>
        <v>0</v>
      </c>
      <c r="E146" s="79">
        <f>SUM(E147:E149)</f>
        <v>0</v>
      </c>
      <c r="F146" s="79">
        <f>SUM(F147:F149)</f>
        <v>0</v>
      </c>
      <c r="G146" s="79">
        <f t="shared" ref="G146" si="45">SUM(G147:G149)</f>
        <v>0</v>
      </c>
    </row>
    <row r="147" spans="1:7" x14ac:dyDescent="0.25">
      <c r="A147" s="83" t="s">
        <v>348</v>
      </c>
      <c r="B147" s="79">
        <v>0</v>
      </c>
      <c r="C147" s="79">
        <v>0</v>
      </c>
      <c r="D147" s="79">
        <v>0</v>
      </c>
      <c r="E147" s="79">
        <v>0</v>
      </c>
      <c r="F147" s="79">
        <v>0</v>
      </c>
      <c r="G147" s="79">
        <f>D147-E147</f>
        <v>0</v>
      </c>
    </row>
    <row r="148" spans="1:7" x14ac:dyDescent="0.25">
      <c r="A148" s="83" t="s">
        <v>349</v>
      </c>
      <c r="B148" s="79">
        <v>0</v>
      </c>
      <c r="C148" s="79">
        <v>0</v>
      </c>
      <c r="D148" s="79">
        <v>0</v>
      </c>
      <c r="E148" s="79">
        <v>0</v>
      </c>
      <c r="F148" s="79">
        <v>0</v>
      </c>
      <c r="G148" s="79">
        <f t="shared" ref="G148:G149" si="46">D148-E148</f>
        <v>0</v>
      </c>
    </row>
    <row r="149" spans="1:7" x14ac:dyDescent="0.25">
      <c r="A149" s="83" t="s">
        <v>350</v>
      </c>
      <c r="B149" s="79">
        <v>0</v>
      </c>
      <c r="C149" s="79">
        <v>0</v>
      </c>
      <c r="D149" s="79">
        <v>0</v>
      </c>
      <c r="E149" s="79">
        <v>0</v>
      </c>
      <c r="F149" s="79">
        <v>0</v>
      </c>
      <c r="G149" s="79">
        <f t="shared" si="46"/>
        <v>0</v>
      </c>
    </row>
    <row r="150" spans="1:7" x14ac:dyDescent="0.25">
      <c r="A150" s="82" t="s">
        <v>351</v>
      </c>
      <c r="B150" s="79">
        <f>SUM(B151:B157)</f>
        <v>0</v>
      </c>
      <c r="C150" s="79">
        <f>SUM(C151:C157)</f>
        <v>0</v>
      </c>
      <c r="D150" s="79">
        <f>SUM(D151:D157)</f>
        <v>0</v>
      </c>
      <c r="E150" s="79">
        <f>SUM(E151:E157)</f>
        <v>0</v>
      </c>
      <c r="F150" s="79">
        <f>SUM(F151:F157)</f>
        <v>0</v>
      </c>
      <c r="G150" s="79">
        <f t="shared" ref="G150" si="47">SUM(G151:G157)</f>
        <v>0</v>
      </c>
    </row>
    <row r="151" spans="1:7" x14ac:dyDescent="0.25">
      <c r="A151" s="83" t="s">
        <v>352</v>
      </c>
      <c r="B151" s="79">
        <v>0</v>
      </c>
      <c r="C151" s="79">
        <v>0</v>
      </c>
      <c r="D151" s="79">
        <v>0</v>
      </c>
      <c r="E151" s="79">
        <v>0</v>
      </c>
      <c r="F151" s="79">
        <v>0</v>
      </c>
      <c r="G151" s="79">
        <f>D151-E151</f>
        <v>0</v>
      </c>
    </row>
    <row r="152" spans="1:7" x14ac:dyDescent="0.25">
      <c r="A152" s="83" t="s">
        <v>353</v>
      </c>
      <c r="B152" s="79">
        <v>0</v>
      </c>
      <c r="C152" s="79">
        <v>0</v>
      </c>
      <c r="D152" s="79">
        <v>0</v>
      </c>
      <c r="E152" s="79">
        <v>0</v>
      </c>
      <c r="F152" s="79">
        <v>0</v>
      </c>
      <c r="G152" s="79">
        <f t="shared" ref="G152:G157" si="48">D152-E152</f>
        <v>0</v>
      </c>
    </row>
    <row r="153" spans="1:7" x14ac:dyDescent="0.25">
      <c r="A153" s="83" t="s">
        <v>354</v>
      </c>
      <c r="B153" s="79">
        <v>0</v>
      </c>
      <c r="C153" s="79">
        <v>0</v>
      </c>
      <c r="D153" s="79">
        <v>0</v>
      </c>
      <c r="E153" s="79">
        <v>0</v>
      </c>
      <c r="F153" s="79">
        <v>0</v>
      </c>
      <c r="G153" s="79">
        <f t="shared" si="48"/>
        <v>0</v>
      </c>
    </row>
    <row r="154" spans="1:7" x14ac:dyDescent="0.25">
      <c r="A154" s="42" t="s">
        <v>355</v>
      </c>
      <c r="B154" s="79">
        <v>0</v>
      </c>
      <c r="C154" s="79">
        <v>0</v>
      </c>
      <c r="D154" s="79">
        <v>0</v>
      </c>
      <c r="E154" s="79">
        <v>0</v>
      </c>
      <c r="F154" s="79">
        <v>0</v>
      </c>
      <c r="G154" s="79">
        <f t="shared" si="48"/>
        <v>0</v>
      </c>
    </row>
    <row r="155" spans="1:7" x14ac:dyDescent="0.25">
      <c r="A155" s="83" t="s">
        <v>356</v>
      </c>
      <c r="B155" s="79">
        <v>0</v>
      </c>
      <c r="C155" s="79">
        <v>0</v>
      </c>
      <c r="D155" s="79">
        <v>0</v>
      </c>
      <c r="E155" s="79">
        <v>0</v>
      </c>
      <c r="F155" s="79">
        <v>0</v>
      </c>
      <c r="G155" s="79">
        <f t="shared" si="48"/>
        <v>0</v>
      </c>
    </row>
    <row r="156" spans="1:7" x14ac:dyDescent="0.25">
      <c r="A156" s="83" t="s">
        <v>357</v>
      </c>
      <c r="B156" s="79">
        <v>0</v>
      </c>
      <c r="C156" s="79">
        <v>0</v>
      </c>
      <c r="D156" s="79">
        <v>0</v>
      </c>
      <c r="E156" s="79">
        <v>0</v>
      </c>
      <c r="F156" s="79">
        <v>0</v>
      </c>
      <c r="G156" s="79">
        <f t="shared" si="48"/>
        <v>0</v>
      </c>
    </row>
    <row r="157" spans="1:7" x14ac:dyDescent="0.25">
      <c r="A157" s="83" t="s">
        <v>358</v>
      </c>
      <c r="B157" s="79">
        <v>0</v>
      </c>
      <c r="C157" s="79">
        <v>0</v>
      </c>
      <c r="D157" s="79">
        <v>0</v>
      </c>
      <c r="E157" s="79">
        <v>0</v>
      </c>
      <c r="F157" s="79">
        <v>0</v>
      </c>
      <c r="G157" s="79">
        <f t="shared" si="48"/>
        <v>0</v>
      </c>
    </row>
    <row r="158" spans="1:7" x14ac:dyDescent="0.25">
      <c r="A158" s="43"/>
      <c r="B158" s="80"/>
      <c r="C158" s="80"/>
      <c r="D158" s="80"/>
      <c r="E158" s="80"/>
      <c r="F158" s="80"/>
      <c r="G158" s="80"/>
    </row>
    <row r="159" spans="1:7" x14ac:dyDescent="0.25">
      <c r="A159" s="44" t="s">
        <v>360</v>
      </c>
      <c r="B159" s="161">
        <f>B9+B84</f>
        <v>7100000</v>
      </c>
      <c r="C159" s="161">
        <f>C9+C84</f>
        <v>0</v>
      </c>
      <c r="D159" s="161">
        <f t="shared" ref="D159:F159" si="49">D9+D84</f>
        <v>7100000</v>
      </c>
      <c r="E159" s="161">
        <f t="shared" si="49"/>
        <v>2852348.74</v>
      </c>
      <c r="F159" s="161">
        <f t="shared" si="49"/>
        <v>2660290.2400000002</v>
      </c>
      <c r="G159" s="161">
        <f>G9+G84</f>
        <v>4247651.26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idden="1" x14ac:dyDescent="0.2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C9:G159 B9:B57 B59:B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7100000</v>
      </c>
      <c r="Q2" s="18">
        <f>'Formato 6 a)'!C9</f>
        <v>0</v>
      </c>
      <c r="R2" s="18">
        <f>'Formato 6 a)'!D9</f>
        <v>7100000</v>
      </c>
      <c r="S2" s="18">
        <f>'Formato 6 a)'!E9</f>
        <v>2852348.74</v>
      </c>
      <c r="T2" s="18">
        <f>'Formato 6 a)'!F9</f>
        <v>2660290.2400000002</v>
      </c>
      <c r="U2" s="18">
        <f>'Formato 6 a)'!G9</f>
        <v>4247651.26</v>
      </c>
    </row>
    <row r="3" spans="1:25" x14ac:dyDescent="0.2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5455459.9199999999</v>
      </c>
      <c r="Q3" s="18">
        <f>'Formato 6 a)'!C10</f>
        <v>0</v>
      </c>
      <c r="R3" s="18">
        <f>'Formato 6 a)'!D10</f>
        <v>5455459.9199999999</v>
      </c>
      <c r="S3" s="18">
        <f>'Formato 6 a)'!E10</f>
        <v>2360202.0300000003</v>
      </c>
      <c r="T3" s="18">
        <f>'Formato 6 a)'!F10</f>
        <v>2168143.5300000003</v>
      </c>
      <c r="U3" s="18">
        <f>'Formato 6 a)'!G10</f>
        <v>3095257.89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2872559.71</v>
      </c>
      <c r="Q4" s="18">
        <f>'Formato 6 a)'!C11</f>
        <v>0</v>
      </c>
      <c r="R4" s="18">
        <f>'Formato 6 a)'!D11</f>
        <v>2872559.71</v>
      </c>
      <c r="S4" s="18">
        <f>'Formato 6 a)'!E11</f>
        <v>1423681.12</v>
      </c>
      <c r="T4" s="18">
        <f>'Formato 6 a)'!F11</f>
        <v>1423681.12</v>
      </c>
      <c r="U4" s="18">
        <f>'Formato 6 a)'!G11</f>
        <v>1448878.5899999999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>
        <f>'Formato 6 a)'!D12</f>
        <v>0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 x14ac:dyDescent="0.2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459698.15</v>
      </c>
      <c r="Q6" s="18">
        <f>'Formato 6 a)'!C13</f>
        <v>0</v>
      </c>
      <c r="R6" s="18">
        <f>'Formato 6 a)'!D13</f>
        <v>459698.15</v>
      </c>
      <c r="S6" s="18">
        <f>'Formato 6 a)'!E13</f>
        <v>230470.2</v>
      </c>
      <c r="T6" s="18">
        <f>'Formato 6 a)'!F13</f>
        <v>38411.699999999997</v>
      </c>
      <c r="U6" s="18">
        <f>'Formato 6 a)'!G13</f>
        <v>229227.95</v>
      </c>
      <c r="V6" s="18"/>
    </row>
    <row r="7" spans="1:25" x14ac:dyDescent="0.2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753541.29</v>
      </c>
      <c r="Q7" s="18">
        <f>'Formato 6 a)'!C14</f>
        <v>0</v>
      </c>
      <c r="R7" s="18">
        <f>'Formato 6 a)'!D14</f>
        <v>753541.29</v>
      </c>
      <c r="S7" s="18">
        <f>'Formato 6 a)'!E14</f>
        <v>267690.78999999998</v>
      </c>
      <c r="T7" s="18">
        <f>'Formato 6 a)'!F14</f>
        <v>267690.78999999998</v>
      </c>
      <c r="U7" s="18">
        <f>'Formato 6 a)'!G14</f>
        <v>485850.50000000006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1369660.77</v>
      </c>
      <c r="Q8" s="18">
        <f>'Formato 6 a)'!C15</f>
        <v>0</v>
      </c>
      <c r="R8" s="18">
        <f>'Formato 6 a)'!D15</f>
        <v>1369660.77</v>
      </c>
      <c r="S8" s="18">
        <f>'Formato 6 a)'!E15</f>
        <v>438359.92</v>
      </c>
      <c r="T8" s="18">
        <f>'Formato 6 a)'!F15</f>
        <v>438359.92</v>
      </c>
      <c r="U8" s="18">
        <f>'Formato 6 a)'!G15</f>
        <v>931300.85000000009</v>
      </c>
    </row>
    <row r="9" spans="1:25" x14ac:dyDescent="0.2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0</v>
      </c>
      <c r="Q9" s="18">
        <f>'Formato 6 a)'!C16</f>
        <v>0</v>
      </c>
      <c r="R9" s="18">
        <f>'Formato 6 a)'!D16</f>
        <v>0</v>
      </c>
      <c r="S9" s="18">
        <f>'Formato 6 a)'!E16</f>
        <v>0</v>
      </c>
      <c r="T9" s="18">
        <f>'Formato 6 a)'!F16</f>
        <v>0</v>
      </c>
      <c r="U9" s="18">
        <f>'Formato 6 a)'!G16</f>
        <v>0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x14ac:dyDescent="0.2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195819</v>
      </c>
      <c r="Q11" s="18">
        <f>'Formato 6 a)'!C18</f>
        <v>0</v>
      </c>
      <c r="R11" s="18">
        <f>'Formato 6 a)'!D18</f>
        <v>195819</v>
      </c>
      <c r="S11" s="18">
        <f>'Formato 6 a)'!E18</f>
        <v>45446.140000000007</v>
      </c>
      <c r="T11" s="18">
        <f>'Formato 6 a)'!F18</f>
        <v>45446.140000000007</v>
      </c>
      <c r="U11" s="18">
        <f>'Formato 6 a)'!G18</f>
        <v>150372.86000000002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65619</v>
      </c>
      <c r="Q12" s="18">
        <f>'Formato 6 a)'!C19</f>
        <v>0</v>
      </c>
      <c r="R12" s="18">
        <f>'Formato 6 a)'!D19</f>
        <v>65619</v>
      </c>
      <c r="S12" s="18">
        <f>'Formato 6 a)'!E19</f>
        <v>7562.62</v>
      </c>
      <c r="T12" s="18">
        <f>'Formato 6 a)'!F19</f>
        <v>7562.62</v>
      </c>
      <c r="U12" s="18">
        <f>'Formato 6 a)'!G19</f>
        <v>58056.38</v>
      </c>
    </row>
    <row r="13" spans="1:25" x14ac:dyDescent="0.2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55000</v>
      </c>
      <c r="Q13" s="18">
        <f>'Formato 6 a)'!C20</f>
        <v>0</v>
      </c>
      <c r="R13" s="18">
        <f>'Formato 6 a)'!D20</f>
        <v>55000</v>
      </c>
      <c r="S13" s="18">
        <f>'Formato 6 a)'!E20</f>
        <v>9390.17</v>
      </c>
      <c r="T13" s="18">
        <f>'Formato 6 a)'!F20</f>
        <v>9390.17</v>
      </c>
      <c r="U13" s="18">
        <f>'Formato 6 a)'!G20</f>
        <v>45609.83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0</v>
      </c>
      <c r="Q15" s="18">
        <f>'Formato 6 a)'!C22</f>
        <v>0</v>
      </c>
      <c r="R15" s="18">
        <f>'Formato 6 a)'!D22</f>
        <v>0</v>
      </c>
      <c r="S15" s="18">
        <f>'Formato 6 a)'!E22</f>
        <v>0</v>
      </c>
      <c r="T15" s="18">
        <f>'Formato 6 a)'!F22</f>
        <v>0</v>
      </c>
      <c r="U15" s="18">
        <f>'Formato 6 a)'!G22</f>
        <v>0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1200</v>
      </c>
      <c r="Q16" s="18">
        <f>'Formato 6 a)'!C23</f>
        <v>0</v>
      </c>
      <c r="R16" s="18">
        <f>'Formato 6 a)'!D23</f>
        <v>1200</v>
      </c>
      <c r="S16" s="18">
        <f>'Formato 6 a)'!E23</f>
        <v>0</v>
      </c>
      <c r="T16" s="18">
        <f>'Formato 6 a)'!F23</f>
        <v>0</v>
      </c>
      <c r="U16" s="18">
        <f>'Formato 6 a)'!G23</f>
        <v>1200</v>
      </c>
    </row>
    <row r="17" spans="1:21" x14ac:dyDescent="0.2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49000</v>
      </c>
      <c r="Q17" s="18">
        <f>'Formato 6 a)'!C24</f>
        <v>0</v>
      </c>
      <c r="R17" s="18">
        <f>'Formato 6 a)'!D24</f>
        <v>49000</v>
      </c>
      <c r="S17" s="18">
        <f>'Formato 6 a)'!E24</f>
        <v>16136.45</v>
      </c>
      <c r="T17" s="18">
        <f>'Formato 6 a)'!F24</f>
        <v>16136.45</v>
      </c>
      <c r="U17" s="18">
        <f>'Formato 6 a)'!G24</f>
        <v>32863.550000000003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0</v>
      </c>
      <c r="Q18" s="18">
        <f>'Formato 6 a)'!C25</f>
        <v>0</v>
      </c>
      <c r="R18" s="18">
        <f>'Formato 6 a)'!D25</f>
        <v>0</v>
      </c>
      <c r="S18" s="18">
        <f>'Formato 6 a)'!E25</f>
        <v>0</v>
      </c>
      <c r="T18" s="18">
        <f>'Formato 6 a)'!F25</f>
        <v>0</v>
      </c>
      <c r="U18" s="18">
        <f>'Formato 6 a)'!G25</f>
        <v>0</v>
      </c>
    </row>
    <row r="19" spans="1:21" x14ac:dyDescent="0.2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x14ac:dyDescent="0.2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25000</v>
      </c>
      <c r="Q20" s="18">
        <f>'Formato 6 a)'!C27</f>
        <v>0</v>
      </c>
      <c r="R20" s="18">
        <f>'Formato 6 a)'!D27</f>
        <v>25000</v>
      </c>
      <c r="S20" s="18">
        <f>'Formato 6 a)'!E27</f>
        <v>12356.9</v>
      </c>
      <c r="T20" s="18">
        <f>'Formato 6 a)'!F27</f>
        <v>12356.9</v>
      </c>
      <c r="U20" s="18">
        <f>'Formato 6 a)'!G27</f>
        <v>12643.1</v>
      </c>
    </row>
    <row r="21" spans="1:21" x14ac:dyDescent="0.2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1412221.08</v>
      </c>
      <c r="Q21" s="18">
        <f>'Formato 6 a)'!C28</f>
        <v>0</v>
      </c>
      <c r="R21" s="18">
        <f>'Formato 6 a)'!D28</f>
        <v>1412221.08</v>
      </c>
      <c r="S21" s="18">
        <f>'Formato 6 a)'!E28</f>
        <v>446700.56999999995</v>
      </c>
      <c r="T21" s="18">
        <f>'Formato 6 a)'!F28</f>
        <v>446700.56999999995</v>
      </c>
      <c r="U21" s="18">
        <f>'Formato 6 a)'!G28</f>
        <v>965520.50999999989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423400</v>
      </c>
      <c r="Q22" s="18">
        <f>'Formato 6 a)'!C29</f>
        <v>0</v>
      </c>
      <c r="R22" s="18">
        <f>'Formato 6 a)'!D29</f>
        <v>423400</v>
      </c>
      <c r="S22" s="18">
        <f>'Formato 6 a)'!E29</f>
        <v>135060.04999999999</v>
      </c>
      <c r="T22" s="18">
        <f>'Formato 6 a)'!F29</f>
        <v>135060.04999999999</v>
      </c>
      <c r="U22" s="18">
        <f>'Formato 6 a)'!G29</f>
        <v>288339.95</v>
      </c>
    </row>
    <row r="23" spans="1:21" x14ac:dyDescent="0.2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397738.08</v>
      </c>
      <c r="Q23" s="18">
        <f>'Formato 6 a)'!C30</f>
        <v>0</v>
      </c>
      <c r="R23" s="18">
        <f>'Formato 6 a)'!D30</f>
        <v>397738.08</v>
      </c>
      <c r="S23" s="18">
        <f>'Formato 6 a)'!E30</f>
        <v>187214.82</v>
      </c>
      <c r="T23" s="18">
        <f>'Formato 6 a)'!F30</f>
        <v>187214.82</v>
      </c>
      <c r="U23" s="18">
        <f>'Formato 6 a)'!G30</f>
        <v>210523.26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226620</v>
      </c>
      <c r="Q24" s="18">
        <f>'Formato 6 a)'!C31</f>
        <v>0</v>
      </c>
      <c r="R24" s="18">
        <f>'Formato 6 a)'!D31</f>
        <v>226620</v>
      </c>
      <c r="S24" s="18">
        <f>'Formato 6 a)'!E31</f>
        <v>5000</v>
      </c>
      <c r="T24" s="18">
        <f>'Formato 6 a)'!F31</f>
        <v>5000</v>
      </c>
      <c r="U24" s="18">
        <f>'Formato 6 a)'!G31</f>
        <v>221620</v>
      </c>
    </row>
    <row r="25" spans="1:21" x14ac:dyDescent="0.2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43900</v>
      </c>
      <c r="Q25" s="18">
        <f>'Formato 6 a)'!C32</f>
        <v>0</v>
      </c>
      <c r="R25" s="18">
        <f>'Formato 6 a)'!D32</f>
        <v>43900</v>
      </c>
      <c r="S25" s="18">
        <f>'Formato 6 a)'!E32</f>
        <v>12682.91</v>
      </c>
      <c r="T25" s="18">
        <f>'Formato 6 a)'!F32</f>
        <v>12682.91</v>
      </c>
      <c r="U25" s="18">
        <f>'Formato 6 a)'!G32</f>
        <v>31217.09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115000</v>
      </c>
      <c r="Q26" s="18">
        <f>'Formato 6 a)'!C33</f>
        <v>0</v>
      </c>
      <c r="R26" s="18">
        <f>'Formato 6 a)'!D33</f>
        <v>115000</v>
      </c>
      <c r="S26" s="18">
        <f>'Formato 6 a)'!E33</f>
        <v>44389.17</v>
      </c>
      <c r="T26" s="18">
        <f>'Formato 6 a)'!F33</f>
        <v>44389.17</v>
      </c>
      <c r="U26" s="18">
        <f>'Formato 6 a)'!G33</f>
        <v>70610.83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2500</v>
      </c>
      <c r="Q27" s="18">
        <f>'Formato 6 a)'!C34</f>
        <v>0</v>
      </c>
      <c r="R27" s="18">
        <f>'Formato 6 a)'!D34</f>
        <v>2500</v>
      </c>
      <c r="S27" s="18">
        <f>'Formato 6 a)'!E34</f>
        <v>0</v>
      </c>
      <c r="T27" s="18">
        <f>'Formato 6 a)'!F34</f>
        <v>0</v>
      </c>
      <c r="U27" s="18">
        <f>'Formato 6 a)'!G34</f>
        <v>2500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22100</v>
      </c>
      <c r="Q28" s="18">
        <f>'Formato 6 a)'!C35</f>
        <v>0</v>
      </c>
      <c r="R28" s="18">
        <f>'Formato 6 a)'!D35</f>
        <v>22100</v>
      </c>
      <c r="S28" s="18">
        <f>'Formato 6 a)'!E35</f>
        <v>1168.98</v>
      </c>
      <c r="T28" s="18">
        <f>'Formato 6 a)'!F35</f>
        <v>1168.98</v>
      </c>
      <c r="U28" s="18">
        <f>'Formato 6 a)'!G35</f>
        <v>20931.02</v>
      </c>
    </row>
    <row r="29" spans="1:21" x14ac:dyDescent="0.2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8500</v>
      </c>
      <c r="Q29" s="18">
        <f>'Formato 6 a)'!C36</f>
        <v>0</v>
      </c>
      <c r="R29" s="18">
        <f>'Formato 6 a)'!D36</f>
        <v>8500</v>
      </c>
      <c r="S29" s="18">
        <f>'Formato 6 a)'!E36</f>
        <v>5888.64</v>
      </c>
      <c r="T29" s="18">
        <f>'Formato 6 a)'!F36</f>
        <v>5888.64</v>
      </c>
      <c r="U29" s="18">
        <f>'Formato 6 a)'!G36</f>
        <v>2611.3599999999997</v>
      </c>
    </row>
    <row r="30" spans="1:21" x14ac:dyDescent="0.2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172463</v>
      </c>
      <c r="Q30" s="18">
        <f>'Formato 6 a)'!C37</f>
        <v>0</v>
      </c>
      <c r="R30" s="18">
        <f>'Formato 6 a)'!D37</f>
        <v>172463</v>
      </c>
      <c r="S30" s="18">
        <f>'Formato 6 a)'!E37</f>
        <v>55296</v>
      </c>
      <c r="T30" s="18">
        <f>'Formato 6 a)'!F37</f>
        <v>55296</v>
      </c>
      <c r="U30" s="18">
        <f>'Formato 6 a)'!G37</f>
        <v>117167</v>
      </c>
    </row>
    <row r="31" spans="1:21" x14ac:dyDescent="0.2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0</v>
      </c>
      <c r="Q31" s="18">
        <f>'Formato 6 a)'!C38</f>
        <v>0</v>
      </c>
      <c r="R31" s="18">
        <f>'Formato 6 a)'!D38</f>
        <v>0</v>
      </c>
      <c r="S31" s="18">
        <f>'Formato 6 a)'!E38</f>
        <v>0</v>
      </c>
      <c r="T31" s="18">
        <f>'Formato 6 a)'!F38</f>
        <v>0</v>
      </c>
      <c r="U31" s="18">
        <f>'Formato 6 a)'!G38</f>
        <v>0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x14ac:dyDescent="0.2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x14ac:dyDescent="0.2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0</v>
      </c>
      <c r="Q35" s="18">
        <f>'Formato 6 a)'!C42</f>
        <v>0</v>
      </c>
      <c r="R35" s="18">
        <f>'Formato 6 a)'!D42</f>
        <v>0</v>
      </c>
      <c r="S35" s="18">
        <f>'Formato 6 a)'!E42</f>
        <v>0</v>
      </c>
      <c r="T35" s="18">
        <f>'Formato 6 a)'!F42</f>
        <v>0</v>
      </c>
      <c r="U35" s="18">
        <f>'Formato 6 a)'!G42</f>
        <v>0</v>
      </c>
    </row>
    <row r="36" spans="1:21" x14ac:dyDescent="0.2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x14ac:dyDescent="0.2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x14ac:dyDescent="0.2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x14ac:dyDescent="0.2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x14ac:dyDescent="0.2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36500</v>
      </c>
      <c r="Q41" s="18">
        <f>'Formato 6 a)'!C48</f>
        <v>0</v>
      </c>
      <c r="R41" s="18">
        <f>'Formato 6 a)'!D48</f>
        <v>36500</v>
      </c>
      <c r="S41" s="18">
        <f>'Formato 6 a)'!E48</f>
        <v>0</v>
      </c>
      <c r="T41" s="18">
        <f>'Formato 6 a)'!F48</f>
        <v>0</v>
      </c>
      <c r="U41" s="18">
        <f>'Formato 6 a)'!G48</f>
        <v>36500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 t="e">
        <f>'Formato 6 a)'!#REF!</f>
        <v>#REF!</v>
      </c>
      <c r="Q42" s="18">
        <f>'Formato 6 a)'!C49</f>
        <v>0</v>
      </c>
      <c r="R42" s="18">
        <f>'Formato 6 a)'!D49</f>
        <v>0</v>
      </c>
      <c r="S42" s="18">
        <f>'Formato 6 a)'!E49</f>
        <v>0</v>
      </c>
      <c r="T42" s="18">
        <f>'Formato 6 a)'!F49</f>
        <v>0</v>
      </c>
      <c r="U42" s="18">
        <f>'Formato 6 a)'!G49</f>
        <v>0</v>
      </c>
    </row>
    <row r="43" spans="1:21" x14ac:dyDescent="0.2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>
        <f>'Formato 6 a)'!B49</f>
        <v>0</v>
      </c>
      <c r="Q43" s="18">
        <f>'Formato 6 a)'!C50</f>
        <v>0</v>
      </c>
      <c r="R43" s="18">
        <f>'Formato 6 a)'!D50</f>
        <v>0</v>
      </c>
      <c r="S43" s="18">
        <f>'Formato 6 a)'!E50</f>
        <v>0</v>
      </c>
      <c r="T43" s="18">
        <f>'Formato 6 a)'!F50</f>
        <v>0</v>
      </c>
      <c r="U43" s="18">
        <f>'Formato 6 a)'!G50</f>
        <v>0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>
        <f>'Formato 6 a)'!B50</f>
        <v>0</v>
      </c>
      <c r="Q44" s="18">
        <f>'Formato 6 a)'!C51</f>
        <v>0</v>
      </c>
      <c r="R44" s="18">
        <f>'Formato 6 a)'!D51</f>
        <v>0</v>
      </c>
      <c r="S44" s="18">
        <f>'Formato 6 a)'!E51</f>
        <v>0</v>
      </c>
      <c r="T44" s="18">
        <f>'Formato 6 a)'!F51</f>
        <v>0</v>
      </c>
      <c r="U44" s="18">
        <f>'Formato 6 a)'!G51</f>
        <v>0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a)'!B51</f>
        <v>0</v>
      </c>
      <c r="Q45" s="18">
        <f>'Formato 6 a)'!C52</f>
        <v>0</v>
      </c>
      <c r="R45" s="18">
        <f>'Formato 6 a)'!D52</f>
        <v>0</v>
      </c>
      <c r="S45" s="18">
        <f>'Formato 6 a)'!E52</f>
        <v>0</v>
      </c>
      <c r="T45" s="18">
        <f>'Formato 6 a)'!F52</f>
        <v>0</v>
      </c>
      <c r="U45" s="18">
        <f>'Formato 6 a)'!G52</f>
        <v>0</v>
      </c>
    </row>
    <row r="46" spans="1:21" x14ac:dyDescent="0.2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>
        <f>'Formato 6 a)'!B52</f>
        <v>0</v>
      </c>
      <c r="Q46" s="18">
        <f>'Formato 6 a)'!C53</f>
        <v>0</v>
      </c>
      <c r="R46" s="18">
        <f>'Formato 6 a)'!D53</f>
        <v>0</v>
      </c>
      <c r="S46" s="18">
        <f>'Formato 6 a)'!E53</f>
        <v>0</v>
      </c>
      <c r="T46" s="18">
        <f>'Formato 6 a)'!F53</f>
        <v>0</v>
      </c>
      <c r="U46" s="18">
        <f>'Formato 6 a)'!G53</f>
        <v>0</v>
      </c>
    </row>
    <row r="47" spans="1:21" x14ac:dyDescent="0.2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>
        <f>'Formato 6 a)'!B53</f>
        <v>0</v>
      </c>
      <c r="Q47" s="18">
        <f>'Formato 6 a)'!C54</f>
        <v>0</v>
      </c>
      <c r="R47" s="18">
        <f>'Formato 6 a)'!D54</f>
        <v>0</v>
      </c>
      <c r="S47" s="18">
        <f>'Formato 6 a)'!E54</f>
        <v>0</v>
      </c>
      <c r="T47" s="18">
        <f>'Formato 6 a)'!F54</f>
        <v>0</v>
      </c>
      <c r="U47" s="18">
        <f>'Formato 6 a)'!G54</f>
        <v>0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a)'!B54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x14ac:dyDescent="0.2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>
        <f>'Formato 6 a)'!B55</f>
        <v>0</v>
      </c>
      <c r="Q49" s="18">
        <f>'Formato 6 a)'!C56</f>
        <v>0</v>
      </c>
      <c r="R49" s="18">
        <f>'Formato 6 a)'!D56</f>
        <v>0</v>
      </c>
      <c r="S49" s="18">
        <f>'Formato 6 a)'!E56</f>
        <v>0</v>
      </c>
      <c r="T49" s="18">
        <f>'Formato 6 a)'!F56</f>
        <v>0</v>
      </c>
      <c r="U49" s="18">
        <f>'Formato 6 a)'!G56</f>
        <v>0</v>
      </c>
    </row>
    <row r="50" spans="1:21" x14ac:dyDescent="0.2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>
        <f>'Formato 6 a)'!B56</f>
        <v>0</v>
      </c>
      <c r="Q50" s="18">
        <f>'Formato 6 a)'!C57</f>
        <v>0</v>
      </c>
      <c r="R50" s="18">
        <f>'Formato 6 a)'!D57</f>
        <v>36500</v>
      </c>
      <c r="S50" s="18">
        <f>'Formato 6 a)'!E57</f>
        <v>0</v>
      </c>
      <c r="T50" s="18">
        <f>'Formato 6 a)'!F57</f>
        <v>0</v>
      </c>
      <c r="U50" s="18">
        <f>'Formato 6 a)'!G57</f>
        <v>36500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a)'!B57</f>
        <v>36500</v>
      </c>
      <c r="Q51" s="18">
        <f>'Formato 6 a)'!C58</f>
        <v>0</v>
      </c>
      <c r="R51" s="18">
        <f>'Formato 6 a)'!D58</f>
        <v>0</v>
      </c>
      <c r="S51" s="18">
        <f>'Formato 6 a)'!E58</f>
        <v>0</v>
      </c>
      <c r="T51" s="18">
        <f>'Formato 6 a)'!F58</f>
        <v>0</v>
      </c>
      <c r="U51" s="18">
        <f>'Formato 6 a)'!G58</f>
        <v>0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0</v>
      </c>
      <c r="R52" s="18">
        <f>'Formato 6 a)'!D59</f>
        <v>0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0</v>
      </c>
      <c r="Q53" s="18">
        <f>'Formato 6 a)'!C60</f>
        <v>0</v>
      </c>
      <c r="R53" s="18">
        <f>'Formato 6 a)'!D60</f>
        <v>0</v>
      </c>
      <c r="S53" s="18">
        <f>'Formato 6 a)'!E60</f>
        <v>0</v>
      </c>
      <c r="T53" s="18">
        <f>'Formato 6 a)'!F60</f>
        <v>0</v>
      </c>
      <c r="U53" s="18">
        <f>'Formato 6 a)'!G60</f>
        <v>0</v>
      </c>
    </row>
    <row r="54" spans="1:21" x14ac:dyDescent="0.2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0</v>
      </c>
      <c r="Q54" s="18">
        <f>'Formato 6 a)'!C61</f>
        <v>0</v>
      </c>
      <c r="R54" s="18">
        <f>'Formato 6 a)'!D61</f>
        <v>0</v>
      </c>
      <c r="S54" s="18">
        <f>'Formato 6 a)'!E61</f>
        <v>0</v>
      </c>
      <c r="T54" s="18">
        <f>'Formato 6 a)'!F61</f>
        <v>0</v>
      </c>
      <c r="U54" s="18">
        <f>'Formato 6 a)'!G61</f>
        <v>0</v>
      </c>
    </row>
    <row r="55" spans="1:21" x14ac:dyDescent="0.2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x14ac:dyDescent="0.2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x14ac:dyDescent="0.2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x14ac:dyDescent="0.2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x14ac:dyDescent="0.2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x14ac:dyDescent="0.2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x14ac:dyDescent="0.2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x14ac:dyDescent="0.2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x14ac:dyDescent="0.2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x14ac:dyDescent="0.2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x14ac:dyDescent="0.2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x14ac:dyDescent="0.2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x14ac:dyDescent="0.2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x14ac:dyDescent="0.2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x14ac:dyDescent="0.2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x14ac:dyDescent="0.2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x14ac:dyDescent="0.2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x14ac:dyDescent="0.2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x14ac:dyDescent="0.2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x14ac:dyDescent="0.2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x14ac:dyDescent="0.2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x14ac:dyDescent="0.2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x14ac:dyDescent="0.2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x14ac:dyDescent="0.2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x14ac:dyDescent="0.2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x14ac:dyDescent="0.2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x14ac:dyDescent="0.2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x14ac:dyDescent="0.2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x14ac:dyDescent="0.2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x14ac:dyDescent="0.2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x14ac:dyDescent="0.2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x14ac:dyDescent="0.2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x14ac:dyDescent="0.2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x14ac:dyDescent="0.2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x14ac:dyDescent="0.2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x14ac:dyDescent="0.2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x14ac:dyDescent="0.2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x14ac:dyDescent="0.2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x14ac:dyDescent="0.2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x14ac:dyDescent="0.2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x14ac:dyDescent="0.2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x14ac:dyDescent="0.2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x14ac:dyDescent="0.2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x14ac:dyDescent="0.2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x14ac:dyDescent="0.2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x14ac:dyDescent="0.2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7100000</v>
      </c>
      <c r="Q150">
        <f>'Formato 6 a)'!C159</f>
        <v>0</v>
      </c>
      <c r="R150">
        <f>'Formato 6 a)'!D159</f>
        <v>7100000</v>
      </c>
      <c r="S150">
        <f>'Formato 6 a)'!E159</f>
        <v>2852348.74</v>
      </c>
      <c r="T150">
        <f>'Formato 6 a)'!F159</f>
        <v>2660290.2400000002</v>
      </c>
      <c r="U150">
        <f>'Formato 6 a)'!G159</f>
        <v>4247651.26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>
    <pageSetUpPr fitToPage="1"/>
  </sheetPr>
  <dimension ref="A1:G31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90" t="s">
        <v>3290</v>
      </c>
      <c r="B1" s="190"/>
      <c r="C1" s="190"/>
      <c r="D1" s="190"/>
      <c r="E1" s="190"/>
      <c r="F1" s="190"/>
      <c r="G1" s="190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277</v>
      </c>
      <c r="B3" s="175"/>
      <c r="C3" s="175"/>
      <c r="D3" s="175"/>
      <c r="E3" s="175"/>
      <c r="F3" s="175"/>
      <c r="G3" s="176"/>
    </row>
    <row r="4" spans="1:7" x14ac:dyDescent="0.25">
      <c r="A4" s="174" t="s">
        <v>431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0</v>
      </c>
      <c r="B7" s="188" t="s">
        <v>279</v>
      </c>
      <c r="C7" s="188"/>
      <c r="D7" s="188"/>
      <c r="E7" s="188"/>
      <c r="F7" s="188"/>
      <c r="G7" s="192" t="s">
        <v>280</v>
      </c>
    </row>
    <row r="8" spans="1:7" ht="30" x14ac:dyDescent="0.25">
      <c r="A8" s="187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91"/>
    </row>
    <row r="9" spans="1:7" x14ac:dyDescent="0.25">
      <c r="A9" s="52" t="s">
        <v>440</v>
      </c>
      <c r="B9" s="60">
        <f>SUM(B10:GASTO_NE_FIN_01)</f>
        <v>7100000</v>
      </c>
      <c r="C9" s="148">
        <f>+C10</f>
        <v>0</v>
      </c>
      <c r="D9" s="60">
        <f>SUM(D10:GASTO_NE_FIN_03)</f>
        <v>7100000</v>
      </c>
      <c r="E9" s="60">
        <f>SUM(E10:GASTO_NE_FIN_04)</f>
        <v>2852348.74</v>
      </c>
      <c r="F9" s="60">
        <f>SUM(F10:GASTO_NE_FIN_05)</f>
        <v>2660290.2400000002</v>
      </c>
      <c r="G9" s="77">
        <f>SUM(G10:GASTO_NE_FIN_06)</f>
        <v>4247651.26</v>
      </c>
    </row>
    <row r="10" spans="1:7" s="24" customFormat="1" x14ac:dyDescent="0.25">
      <c r="A10" s="143" t="s">
        <v>3302</v>
      </c>
      <c r="B10" s="148">
        <f>+'Formato 6 a)'!B9</f>
        <v>7100000</v>
      </c>
      <c r="C10" s="148">
        <f>+'Formato 6 a)'!C9</f>
        <v>0</v>
      </c>
      <c r="D10" s="148">
        <f>+B10+C10</f>
        <v>7100000</v>
      </c>
      <c r="E10" s="148">
        <f>+'Formato 6 a)'!E9</f>
        <v>2852348.74</v>
      </c>
      <c r="F10" s="148">
        <f>+'Formato 6 a)'!F9</f>
        <v>2660290.2400000002</v>
      </c>
      <c r="G10" s="77">
        <f>D10-E10</f>
        <v>4247651.26</v>
      </c>
    </row>
    <row r="11" spans="1:7" s="24" customFormat="1" x14ac:dyDescent="0.25">
      <c r="A11" s="143" t="s">
        <v>436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77">
        <f t="shared" ref="G11:G14" si="0">D11-E11</f>
        <v>0</v>
      </c>
    </row>
    <row r="12" spans="1:7" s="24" customFormat="1" x14ac:dyDescent="0.25">
      <c r="A12" s="143" t="s">
        <v>437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77">
        <f t="shared" si="0"/>
        <v>0</v>
      </c>
    </row>
    <row r="13" spans="1:7" s="24" customFormat="1" x14ac:dyDescent="0.25">
      <c r="A13" s="143" t="s">
        <v>438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77">
        <f t="shared" si="0"/>
        <v>0</v>
      </c>
    </row>
    <row r="14" spans="1:7" s="24" customFormat="1" x14ac:dyDescent="0.25">
      <c r="A14" s="143" t="s">
        <v>439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77">
        <f t="shared" si="0"/>
        <v>0</v>
      </c>
    </row>
    <row r="15" spans="1:7" x14ac:dyDescent="0.25">
      <c r="A15" s="76" t="s">
        <v>686</v>
      </c>
      <c r="B15" s="54"/>
      <c r="C15" s="54"/>
      <c r="D15" s="54"/>
      <c r="E15" s="54"/>
      <c r="F15" s="54"/>
      <c r="G15" s="54"/>
    </row>
    <row r="16" spans="1:7" s="24" customFormat="1" x14ac:dyDescent="0.25">
      <c r="A16" s="55" t="s">
        <v>441</v>
      </c>
      <c r="B16" s="61">
        <f>SUM(B17:GASTO_E_FIN_01)</f>
        <v>0</v>
      </c>
      <c r="C16" s="61">
        <f>SUM(C17:GASTO_E_FIN_02)</f>
        <v>0</v>
      </c>
      <c r="D16" s="61">
        <f>SUM(D17:GASTO_E_FIN_03)</f>
        <v>0</v>
      </c>
      <c r="E16" s="61">
        <f>SUM(E17:GASTO_E_FIN_04)</f>
        <v>0</v>
      </c>
      <c r="F16" s="61">
        <f>SUM(F17:GASTO_E_FIN_05)</f>
        <v>0</v>
      </c>
      <c r="G16" s="61">
        <f>SUM(G17:GASTO_E_FIN_06)</f>
        <v>0</v>
      </c>
    </row>
    <row r="17" spans="1:7" s="24" customFormat="1" x14ac:dyDescent="0.25">
      <c r="A17" s="143" t="s">
        <v>432</v>
      </c>
      <c r="B17" s="148">
        <f>+'Formato 6 a)'!B84</f>
        <v>0</v>
      </c>
      <c r="C17" s="148">
        <f>+'Formato 6 a)'!C84</f>
        <v>0</v>
      </c>
      <c r="D17" s="148">
        <f>+B17+C17</f>
        <v>0</v>
      </c>
      <c r="E17" s="60">
        <v>0</v>
      </c>
      <c r="F17" s="60">
        <v>0</v>
      </c>
      <c r="G17" s="60">
        <f>D17-E17</f>
        <v>0</v>
      </c>
    </row>
    <row r="18" spans="1:7" s="24" customFormat="1" x14ac:dyDescent="0.25">
      <c r="A18" s="143" t="s">
        <v>433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4" si="1">D18-E18</f>
        <v>0</v>
      </c>
    </row>
    <row r="19" spans="1:7" s="24" customFormat="1" x14ac:dyDescent="0.25">
      <c r="A19" s="143" t="s">
        <v>434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1"/>
        <v>0</v>
      </c>
    </row>
    <row r="20" spans="1:7" s="24" customFormat="1" x14ac:dyDescent="0.25">
      <c r="A20" s="143" t="s">
        <v>435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1"/>
        <v>0</v>
      </c>
    </row>
    <row r="21" spans="1:7" s="24" customFormat="1" x14ac:dyDescent="0.25">
      <c r="A21" s="143" t="s">
        <v>436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1"/>
        <v>0</v>
      </c>
    </row>
    <row r="22" spans="1:7" s="24" customFormat="1" x14ac:dyDescent="0.25">
      <c r="A22" s="143" t="s">
        <v>437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1"/>
        <v>0</v>
      </c>
    </row>
    <row r="23" spans="1:7" s="24" customFormat="1" x14ac:dyDescent="0.25">
      <c r="A23" s="143" t="s">
        <v>438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1"/>
        <v>0</v>
      </c>
    </row>
    <row r="24" spans="1:7" s="24" customFormat="1" x14ac:dyDescent="0.25">
      <c r="A24" s="143" t="s">
        <v>439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1"/>
        <v>0</v>
      </c>
    </row>
    <row r="25" spans="1:7" x14ac:dyDescent="0.25">
      <c r="A25" s="76" t="s">
        <v>686</v>
      </c>
      <c r="B25" s="54"/>
      <c r="C25" s="54"/>
      <c r="D25" s="54"/>
      <c r="E25" s="54"/>
      <c r="F25" s="54"/>
      <c r="G25" s="54"/>
    </row>
    <row r="26" spans="1:7" x14ac:dyDescent="0.25">
      <c r="A26" s="55" t="s">
        <v>360</v>
      </c>
      <c r="B26" s="61">
        <f>GASTO_NE_T1+GASTO_E_T1</f>
        <v>7100000</v>
      </c>
      <c r="C26" s="61">
        <f>GASTO_NE_T2+GASTO_E_T2</f>
        <v>0</v>
      </c>
      <c r="D26" s="61">
        <f>GASTO_NE_T3+GASTO_E_T3</f>
        <v>7100000</v>
      </c>
      <c r="E26" s="61">
        <f>GASTO_NE_T4+GASTO_E_T4</f>
        <v>2852348.74</v>
      </c>
      <c r="F26" s="61">
        <f>GASTO_NE_T5+GASTO_E_T5</f>
        <v>2660290.2400000002</v>
      </c>
      <c r="G26" s="61">
        <f>GASTO_NE_T6+GASTO_E_T6</f>
        <v>4247651.26</v>
      </c>
    </row>
    <row r="27" spans="1:7" x14ac:dyDescent="0.25">
      <c r="A27" s="58"/>
      <c r="B27" s="65"/>
      <c r="C27" s="65"/>
      <c r="D27" s="65"/>
      <c r="E27" s="65"/>
      <c r="F27" s="65"/>
      <c r="G27" s="78"/>
    </row>
    <row r="28" spans="1:7" hidden="1" x14ac:dyDescent="0.25">
      <c r="A28" s="11"/>
    </row>
    <row r="29" spans="1:7" x14ac:dyDescent="0.25"/>
    <row r="30" spans="1:7" x14ac:dyDescent="0.25"/>
    <row r="31" spans="1:7" x14ac:dyDescent="0.25"/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6">
      <formula1>-1.79769313486231E+100</formula1>
      <formula2>1.79769313486231E+100</formula2>
    </dataValidation>
  </dataValidations>
  <pageMargins left="0.7" right="0.7" top="0.75" bottom="0.75" header="0.3" footer="0.3"/>
  <pageSetup scale="6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7100000</v>
      </c>
      <c r="Q2" s="18">
        <f>GASTO_NE_T2</f>
        <v>0</v>
      </c>
      <c r="R2" s="18">
        <f>GASTO_NE_T3</f>
        <v>7100000</v>
      </c>
      <c r="S2" s="18">
        <f>GASTO_NE_T4</f>
        <v>2852348.74</v>
      </c>
      <c r="T2" s="18">
        <f>GASTO_NE_T5</f>
        <v>2660290.2400000002</v>
      </c>
      <c r="U2" s="18">
        <f>GASTO_NE_T6</f>
        <v>4247651.26</v>
      </c>
    </row>
    <row r="3" spans="1:25" x14ac:dyDescent="0.2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x14ac:dyDescent="0.2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7100000</v>
      </c>
      <c r="Q4" s="18">
        <f>TOTAL_E_T2</f>
        <v>0</v>
      </c>
      <c r="R4" s="18">
        <f>TOTAL_E_T3</f>
        <v>7100000</v>
      </c>
      <c r="S4" s="18">
        <f>TOTAL_E_T4</f>
        <v>2852348.74</v>
      </c>
      <c r="T4" s="18">
        <f>TOTAL_E_T5</f>
        <v>2660290.2400000002</v>
      </c>
      <c r="U4" s="18">
        <f>TOTAL_E_T6</f>
        <v>4247651.26</v>
      </c>
      <c r="V4" s="18"/>
    </row>
    <row r="5" spans="1:25" x14ac:dyDescent="0.25">
      <c r="A5" s="3"/>
      <c r="P5" s="18"/>
      <c r="Q5" s="18"/>
      <c r="R5" s="18"/>
      <c r="S5" s="18"/>
      <c r="T5" s="18"/>
      <c r="U5" s="18"/>
      <c r="V5" s="18"/>
    </row>
    <row r="6" spans="1:25" x14ac:dyDescent="0.25">
      <c r="A6" s="3"/>
      <c r="P6" s="18"/>
      <c r="Q6" s="18"/>
      <c r="R6" s="18"/>
      <c r="S6" s="18"/>
      <c r="T6" s="18"/>
      <c r="U6" s="18"/>
      <c r="V6" s="18"/>
    </row>
    <row r="7" spans="1:25" x14ac:dyDescent="0.2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x14ac:dyDescent="0.25">
      <c r="A8" s="3"/>
      <c r="P8" s="18"/>
      <c r="Q8" s="18"/>
      <c r="R8" s="18"/>
      <c r="S8" s="18"/>
      <c r="T8" s="18"/>
      <c r="U8" s="18"/>
    </row>
    <row r="9" spans="1:25" x14ac:dyDescent="0.25">
      <c r="A9" s="3"/>
      <c r="P9" s="18"/>
      <c r="Q9" s="18"/>
      <c r="R9" s="18"/>
      <c r="S9" s="18"/>
      <c r="T9" s="18"/>
      <c r="U9" s="18"/>
    </row>
    <row r="10" spans="1:25" x14ac:dyDescent="0.25">
      <c r="A10" s="3"/>
      <c r="P10" s="18"/>
      <c r="Q10" s="18"/>
      <c r="R10" s="18"/>
      <c r="S10" s="18"/>
      <c r="T10" s="18"/>
      <c r="U10" s="18"/>
    </row>
    <row r="11" spans="1:25" x14ac:dyDescent="0.25">
      <c r="A11" s="3"/>
      <c r="P11" s="18"/>
      <c r="Q11" s="18"/>
      <c r="R11" s="18"/>
      <c r="S11" s="18"/>
      <c r="T11" s="18"/>
      <c r="U11" s="18"/>
    </row>
    <row r="12" spans="1:25" x14ac:dyDescent="0.25">
      <c r="A12" s="3"/>
      <c r="N12" s="20"/>
      <c r="P12" s="18"/>
      <c r="Q12" s="18"/>
      <c r="R12" s="18"/>
      <c r="S12" s="18"/>
      <c r="T12" s="18"/>
      <c r="U12" s="18"/>
    </row>
    <row r="13" spans="1:25" x14ac:dyDescent="0.25">
      <c r="A13" s="3"/>
      <c r="P13" s="18"/>
      <c r="Q13" s="18"/>
      <c r="R13" s="18"/>
      <c r="S13" s="18"/>
      <c r="T13" s="18"/>
      <c r="U13" s="18"/>
    </row>
    <row r="14" spans="1:25" x14ac:dyDescent="0.25">
      <c r="A14" s="3"/>
      <c r="P14" s="18"/>
      <c r="Q14" s="18"/>
      <c r="R14" s="18"/>
      <c r="S14" s="18"/>
      <c r="T14" s="18"/>
      <c r="U14" s="18"/>
    </row>
    <row r="15" spans="1:25" x14ac:dyDescent="0.25">
      <c r="A15" s="3"/>
      <c r="P15" s="18"/>
      <c r="Q15" s="18"/>
      <c r="R15" s="18"/>
      <c r="S15" s="18"/>
      <c r="T15" s="18"/>
      <c r="U15" s="18"/>
    </row>
    <row r="16" spans="1:25" x14ac:dyDescent="0.25">
      <c r="A16" s="3"/>
      <c r="P16" s="18"/>
      <c r="Q16" s="18"/>
      <c r="R16" s="18"/>
      <c r="S16" s="18"/>
      <c r="T16" s="18"/>
      <c r="U16" s="18"/>
    </row>
    <row r="17" spans="1:21" x14ac:dyDescent="0.25">
      <c r="A17" s="3"/>
      <c r="P17" s="18"/>
      <c r="Q17" s="18"/>
      <c r="R17" s="18"/>
      <c r="S17" s="18"/>
      <c r="T17" s="18"/>
      <c r="U17" s="18"/>
    </row>
    <row r="18" spans="1:21" x14ac:dyDescent="0.25">
      <c r="A18" s="3"/>
      <c r="P18" s="18"/>
      <c r="Q18" s="18"/>
      <c r="R18" s="18"/>
      <c r="S18" s="18"/>
      <c r="T18" s="18"/>
      <c r="U18" s="18"/>
    </row>
    <row r="19" spans="1:21" x14ac:dyDescent="0.25">
      <c r="A19" s="3"/>
      <c r="P19" s="18"/>
      <c r="Q19" s="18"/>
      <c r="R19" s="18"/>
      <c r="S19" s="18"/>
      <c r="T19" s="18"/>
      <c r="U19" s="18"/>
    </row>
    <row r="20" spans="1:21" x14ac:dyDescent="0.25">
      <c r="A20" s="3"/>
      <c r="P20" s="18"/>
      <c r="Q20" s="18"/>
      <c r="R20" s="18"/>
      <c r="S20" s="18"/>
      <c r="T20" s="18"/>
      <c r="U20" s="18"/>
    </row>
    <row r="21" spans="1:21" x14ac:dyDescent="0.25">
      <c r="A21" s="3"/>
      <c r="P21" s="18"/>
      <c r="Q21" s="18"/>
      <c r="R21" s="18"/>
      <c r="S21" s="18"/>
      <c r="T21" s="18"/>
      <c r="U21" s="18"/>
    </row>
    <row r="22" spans="1:21" x14ac:dyDescent="0.25">
      <c r="A22" s="3"/>
      <c r="P22" s="18"/>
      <c r="Q22" s="18"/>
      <c r="R22" s="18"/>
      <c r="S22" s="18"/>
      <c r="T22" s="18"/>
      <c r="U22" s="18"/>
    </row>
    <row r="23" spans="1:21" x14ac:dyDescent="0.25">
      <c r="A23" s="3"/>
      <c r="P23" s="18"/>
      <c r="Q23" s="18"/>
      <c r="R23" s="18"/>
      <c r="S23" s="18"/>
      <c r="T23" s="18"/>
      <c r="U23" s="18"/>
    </row>
    <row r="24" spans="1:21" x14ac:dyDescent="0.2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topLeftCell="C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96" t="s">
        <v>3289</v>
      </c>
      <c r="B1" s="197"/>
      <c r="C1" s="197"/>
      <c r="D1" s="197"/>
      <c r="E1" s="197"/>
      <c r="F1" s="197"/>
      <c r="G1" s="197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396</v>
      </c>
      <c r="B3" s="175"/>
      <c r="C3" s="175"/>
      <c r="D3" s="175"/>
      <c r="E3" s="175"/>
      <c r="F3" s="175"/>
      <c r="G3" s="176"/>
    </row>
    <row r="4" spans="1:7" x14ac:dyDescent="0.25">
      <c r="A4" s="174" t="s">
        <v>397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75" t="s">
        <v>0</v>
      </c>
      <c r="B7" s="180" t="s">
        <v>279</v>
      </c>
      <c r="C7" s="181"/>
      <c r="D7" s="181"/>
      <c r="E7" s="181"/>
      <c r="F7" s="182"/>
      <c r="G7" s="192" t="s">
        <v>3286</v>
      </c>
    </row>
    <row r="8" spans="1:7" ht="30.75" customHeight="1" x14ac:dyDescent="0.25">
      <c r="A8" s="175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91"/>
    </row>
    <row r="9" spans="1:7" x14ac:dyDescent="0.25">
      <c r="A9" s="52" t="s">
        <v>363</v>
      </c>
      <c r="B9" s="70">
        <f>SUM(B10,B19,B27,B37)</f>
        <v>7100000</v>
      </c>
      <c r="C9" s="70">
        <f>SUM(C10,C19,C27,C37)</f>
        <v>0</v>
      </c>
      <c r="D9" s="70">
        <f>SUM(D10,D19,D27,D37)</f>
        <v>7100000</v>
      </c>
      <c r="E9" s="70">
        <f>SUM(E10,E19,E27,E37)</f>
        <v>2852348.74</v>
      </c>
      <c r="F9" s="70">
        <f>SUM(F10,F19,F27,F37)</f>
        <v>2660290.2400000002</v>
      </c>
      <c r="G9" s="70">
        <f t="shared" ref="G9" si="0">SUM(G10,G19,G27,G37)</f>
        <v>4247651.26</v>
      </c>
    </row>
    <row r="10" spans="1:7" x14ac:dyDescent="0.25">
      <c r="A10" s="53" t="s">
        <v>364</v>
      </c>
      <c r="B10" s="71">
        <f t="shared" ref="B10:G10" si="1">SUM(B11:B18)</f>
        <v>7100000</v>
      </c>
      <c r="C10" s="71">
        <f t="shared" si="1"/>
        <v>0</v>
      </c>
      <c r="D10" s="71">
        <f t="shared" si="1"/>
        <v>7100000</v>
      </c>
      <c r="E10" s="71">
        <f t="shared" si="1"/>
        <v>2852348.74</v>
      </c>
      <c r="F10" s="71">
        <f t="shared" si="1"/>
        <v>2660290.2400000002</v>
      </c>
      <c r="G10" s="71">
        <f t="shared" si="1"/>
        <v>4247651.26</v>
      </c>
    </row>
    <row r="11" spans="1:7" x14ac:dyDescent="0.25">
      <c r="A11" s="63" t="s">
        <v>365</v>
      </c>
      <c r="B11" s="72">
        <v>0</v>
      </c>
      <c r="C11" s="72">
        <v>0</v>
      </c>
      <c r="D11" s="72">
        <v>0</v>
      </c>
      <c r="E11" s="72">
        <v>0</v>
      </c>
      <c r="F11" s="72">
        <v>0</v>
      </c>
      <c r="G11" s="72">
        <f>D11-E11</f>
        <v>0</v>
      </c>
    </row>
    <row r="12" spans="1:7" x14ac:dyDescent="0.25">
      <c r="A12" s="63" t="s">
        <v>366</v>
      </c>
      <c r="B12" s="72">
        <v>0</v>
      </c>
      <c r="C12" s="72">
        <v>0</v>
      </c>
      <c r="D12" s="72">
        <v>0</v>
      </c>
      <c r="E12" s="72">
        <v>0</v>
      </c>
      <c r="F12" s="72">
        <v>0</v>
      </c>
      <c r="G12" s="72">
        <f t="shared" ref="G12:G18" si="2">D12-E12</f>
        <v>0</v>
      </c>
    </row>
    <row r="13" spans="1:7" x14ac:dyDescent="0.25">
      <c r="A13" s="63" t="s">
        <v>367</v>
      </c>
      <c r="B13" s="149">
        <f>+'Formato 6 a)'!B9</f>
        <v>7100000</v>
      </c>
      <c r="C13" s="149">
        <f>+'Formato 6 b)'!C10</f>
        <v>0</v>
      </c>
      <c r="D13" s="149">
        <f>+B13+C13</f>
        <v>7100000</v>
      </c>
      <c r="E13" s="149">
        <f>+'Formato 6 b)'!E10</f>
        <v>2852348.74</v>
      </c>
      <c r="F13" s="149">
        <f>+'Formato 6 b)'!F10</f>
        <v>2660290.2400000002</v>
      </c>
      <c r="G13" s="72">
        <f>+D13-E13</f>
        <v>4247651.26</v>
      </c>
    </row>
    <row r="14" spans="1:7" x14ac:dyDescent="0.25">
      <c r="A14" s="63" t="s">
        <v>368</v>
      </c>
      <c r="B14" s="72">
        <v>0</v>
      </c>
      <c r="C14" s="72">
        <v>0</v>
      </c>
      <c r="D14" s="72">
        <v>0</v>
      </c>
      <c r="E14" s="72">
        <v>0</v>
      </c>
      <c r="F14" s="72">
        <v>0</v>
      </c>
      <c r="G14" s="72">
        <f t="shared" si="2"/>
        <v>0</v>
      </c>
    </row>
    <row r="15" spans="1:7" x14ac:dyDescent="0.25">
      <c r="A15" s="63" t="s">
        <v>369</v>
      </c>
      <c r="B15" s="72">
        <v>0</v>
      </c>
      <c r="C15" s="72">
        <v>0</v>
      </c>
      <c r="D15" s="72">
        <v>0</v>
      </c>
      <c r="E15" s="72">
        <v>0</v>
      </c>
      <c r="F15" s="72">
        <v>0</v>
      </c>
      <c r="G15" s="72">
        <f t="shared" si="2"/>
        <v>0</v>
      </c>
    </row>
    <row r="16" spans="1:7" x14ac:dyDescent="0.25">
      <c r="A16" s="63" t="s">
        <v>370</v>
      </c>
      <c r="B16" s="72">
        <v>0</v>
      </c>
      <c r="C16" s="72">
        <v>0</v>
      </c>
      <c r="D16" s="72">
        <v>0</v>
      </c>
      <c r="E16" s="72">
        <v>0</v>
      </c>
      <c r="F16" s="72">
        <v>0</v>
      </c>
      <c r="G16" s="72">
        <f t="shared" si="2"/>
        <v>0</v>
      </c>
    </row>
    <row r="17" spans="1:7" x14ac:dyDescent="0.25">
      <c r="A17" s="63" t="s">
        <v>371</v>
      </c>
      <c r="B17" s="72">
        <v>0</v>
      </c>
      <c r="C17" s="72">
        <v>0</v>
      </c>
      <c r="D17" s="72">
        <v>0</v>
      </c>
      <c r="E17" s="72">
        <v>0</v>
      </c>
      <c r="F17" s="72">
        <v>0</v>
      </c>
      <c r="G17" s="72">
        <f t="shared" si="2"/>
        <v>0</v>
      </c>
    </row>
    <row r="18" spans="1:7" x14ac:dyDescent="0.25">
      <c r="A18" s="63" t="s">
        <v>372</v>
      </c>
      <c r="B18" s="72">
        <v>0</v>
      </c>
      <c r="C18" s="72">
        <v>0</v>
      </c>
      <c r="D18" s="72">
        <v>0</v>
      </c>
      <c r="E18" s="72">
        <v>0</v>
      </c>
      <c r="F18" s="72">
        <v>0</v>
      </c>
      <c r="G18" s="72">
        <f t="shared" si="2"/>
        <v>0</v>
      </c>
    </row>
    <row r="19" spans="1:7" x14ac:dyDescent="0.25">
      <c r="A19" s="53" t="s">
        <v>373</v>
      </c>
      <c r="B19" s="71">
        <f t="shared" ref="B19:G19" si="3">SUM(B20:B26)</f>
        <v>0</v>
      </c>
      <c r="C19" s="71">
        <f t="shared" si="3"/>
        <v>0</v>
      </c>
      <c r="D19" s="71">
        <f t="shared" si="3"/>
        <v>0</v>
      </c>
      <c r="E19" s="71">
        <f t="shared" si="3"/>
        <v>0</v>
      </c>
      <c r="F19" s="71">
        <f t="shared" si="3"/>
        <v>0</v>
      </c>
      <c r="G19" s="71">
        <f t="shared" si="3"/>
        <v>0</v>
      </c>
    </row>
    <row r="20" spans="1:7" x14ac:dyDescent="0.25">
      <c r="A20" s="63" t="s">
        <v>374</v>
      </c>
      <c r="B20" s="71">
        <v>0</v>
      </c>
      <c r="C20" s="71">
        <v>0</v>
      </c>
      <c r="D20" s="71">
        <v>0</v>
      </c>
      <c r="E20" s="71">
        <v>0</v>
      </c>
      <c r="F20" s="71">
        <v>0</v>
      </c>
      <c r="G20" s="72">
        <f>D20-E20</f>
        <v>0</v>
      </c>
    </row>
    <row r="21" spans="1:7" x14ac:dyDescent="0.25">
      <c r="A21" s="63" t="s">
        <v>375</v>
      </c>
      <c r="B21" s="71">
        <v>0</v>
      </c>
      <c r="C21" s="71">
        <v>0</v>
      </c>
      <c r="D21" s="71">
        <v>0</v>
      </c>
      <c r="E21" s="71">
        <v>0</v>
      </c>
      <c r="F21" s="71">
        <v>0</v>
      </c>
      <c r="G21" s="72">
        <f t="shared" ref="G21:G26" si="4">D21-E21</f>
        <v>0</v>
      </c>
    </row>
    <row r="22" spans="1:7" x14ac:dyDescent="0.25">
      <c r="A22" s="63" t="s">
        <v>376</v>
      </c>
      <c r="B22" s="71">
        <v>0</v>
      </c>
      <c r="C22" s="71">
        <v>0</v>
      </c>
      <c r="D22" s="71">
        <v>0</v>
      </c>
      <c r="E22" s="71">
        <v>0</v>
      </c>
      <c r="F22" s="71">
        <v>0</v>
      </c>
      <c r="G22" s="72">
        <f t="shared" si="4"/>
        <v>0</v>
      </c>
    </row>
    <row r="23" spans="1:7" x14ac:dyDescent="0.25">
      <c r="A23" s="63" t="s">
        <v>377</v>
      </c>
      <c r="B23" s="71"/>
      <c r="C23" s="71"/>
      <c r="D23" s="71"/>
      <c r="E23" s="71"/>
      <c r="F23" s="71"/>
      <c r="G23" s="72"/>
    </row>
    <row r="24" spans="1:7" x14ac:dyDescent="0.25">
      <c r="A24" s="63" t="s">
        <v>378</v>
      </c>
      <c r="B24" s="71">
        <v>0</v>
      </c>
      <c r="C24" s="71">
        <v>0</v>
      </c>
      <c r="D24" s="71">
        <v>0</v>
      </c>
      <c r="E24" s="71">
        <v>0</v>
      </c>
      <c r="F24" s="71">
        <v>0</v>
      </c>
      <c r="G24" s="72">
        <f t="shared" si="4"/>
        <v>0</v>
      </c>
    </row>
    <row r="25" spans="1:7" x14ac:dyDescent="0.25">
      <c r="A25" s="63" t="s">
        <v>379</v>
      </c>
      <c r="B25" s="71">
        <v>0</v>
      </c>
      <c r="C25" s="71">
        <v>0</v>
      </c>
      <c r="D25" s="71">
        <v>0</v>
      </c>
      <c r="E25" s="71">
        <v>0</v>
      </c>
      <c r="F25" s="71">
        <v>0</v>
      </c>
      <c r="G25" s="72">
        <f t="shared" si="4"/>
        <v>0</v>
      </c>
    </row>
    <row r="26" spans="1:7" x14ac:dyDescent="0.25">
      <c r="A26" s="63" t="s">
        <v>380</v>
      </c>
      <c r="B26" s="71">
        <v>0</v>
      </c>
      <c r="C26" s="71">
        <v>0</v>
      </c>
      <c r="D26" s="71">
        <v>0</v>
      </c>
      <c r="E26" s="71">
        <v>0</v>
      </c>
      <c r="F26" s="71">
        <v>0</v>
      </c>
      <c r="G26" s="72">
        <f t="shared" si="4"/>
        <v>0</v>
      </c>
    </row>
    <row r="27" spans="1:7" x14ac:dyDescent="0.25">
      <c r="A27" s="53" t="s">
        <v>381</v>
      </c>
      <c r="B27" s="71">
        <f t="shared" ref="B27:G27" si="5">SUM(B28:B36)</f>
        <v>0</v>
      </c>
      <c r="C27" s="71">
        <f t="shared" si="5"/>
        <v>0</v>
      </c>
      <c r="D27" s="71">
        <f t="shared" si="5"/>
        <v>0</v>
      </c>
      <c r="E27" s="71">
        <f t="shared" si="5"/>
        <v>0</v>
      </c>
      <c r="F27" s="71">
        <f t="shared" si="5"/>
        <v>0</v>
      </c>
      <c r="G27" s="71">
        <f t="shared" si="5"/>
        <v>0</v>
      </c>
    </row>
    <row r="28" spans="1:7" x14ac:dyDescent="0.25">
      <c r="A28" s="69" t="s">
        <v>382</v>
      </c>
      <c r="B28" s="71">
        <v>0</v>
      </c>
      <c r="C28" s="71">
        <v>0</v>
      </c>
      <c r="D28" s="71">
        <v>0</v>
      </c>
      <c r="E28" s="71">
        <v>0</v>
      </c>
      <c r="F28" s="71">
        <v>0</v>
      </c>
      <c r="G28" s="72">
        <f>D28-E28</f>
        <v>0</v>
      </c>
    </row>
    <row r="29" spans="1:7" x14ac:dyDescent="0.25">
      <c r="A29" s="63" t="s">
        <v>383</v>
      </c>
      <c r="B29" s="71">
        <v>0</v>
      </c>
      <c r="C29" s="71">
        <v>0</v>
      </c>
      <c r="D29" s="71">
        <v>0</v>
      </c>
      <c r="E29" s="71">
        <v>0</v>
      </c>
      <c r="F29" s="71">
        <v>0</v>
      </c>
      <c r="G29" s="72">
        <f t="shared" ref="G29:G36" si="6">D29-E29</f>
        <v>0</v>
      </c>
    </row>
    <row r="30" spans="1:7" x14ac:dyDescent="0.25">
      <c r="A30" s="63" t="s">
        <v>384</v>
      </c>
      <c r="B30" s="71">
        <v>0</v>
      </c>
      <c r="C30" s="71">
        <v>0</v>
      </c>
      <c r="D30" s="71">
        <v>0</v>
      </c>
      <c r="E30" s="71">
        <v>0</v>
      </c>
      <c r="F30" s="71">
        <v>0</v>
      </c>
      <c r="G30" s="72">
        <f t="shared" si="6"/>
        <v>0</v>
      </c>
    </row>
    <row r="31" spans="1:7" x14ac:dyDescent="0.25">
      <c r="A31" s="63" t="s">
        <v>385</v>
      </c>
      <c r="B31" s="71">
        <v>0</v>
      </c>
      <c r="C31" s="71">
        <v>0</v>
      </c>
      <c r="D31" s="71">
        <v>0</v>
      </c>
      <c r="E31" s="71">
        <v>0</v>
      </c>
      <c r="F31" s="71">
        <v>0</v>
      </c>
      <c r="G31" s="72">
        <f t="shared" si="6"/>
        <v>0</v>
      </c>
    </row>
    <row r="32" spans="1:7" x14ac:dyDescent="0.25">
      <c r="A32" s="63" t="s">
        <v>386</v>
      </c>
      <c r="B32" s="71">
        <v>0</v>
      </c>
      <c r="C32" s="71">
        <v>0</v>
      </c>
      <c r="D32" s="71">
        <v>0</v>
      </c>
      <c r="E32" s="71">
        <v>0</v>
      </c>
      <c r="F32" s="71">
        <v>0</v>
      </c>
      <c r="G32" s="72">
        <f t="shared" si="6"/>
        <v>0</v>
      </c>
    </row>
    <row r="33" spans="1:7" x14ac:dyDescent="0.25">
      <c r="A33" s="63" t="s">
        <v>387</v>
      </c>
      <c r="B33" s="71">
        <v>0</v>
      </c>
      <c r="C33" s="71">
        <v>0</v>
      </c>
      <c r="D33" s="71">
        <v>0</v>
      </c>
      <c r="E33" s="71">
        <v>0</v>
      </c>
      <c r="F33" s="71">
        <v>0</v>
      </c>
      <c r="G33" s="72">
        <f t="shared" si="6"/>
        <v>0</v>
      </c>
    </row>
    <row r="34" spans="1:7" x14ac:dyDescent="0.25">
      <c r="A34" s="63" t="s">
        <v>388</v>
      </c>
      <c r="B34" s="71">
        <v>0</v>
      </c>
      <c r="C34" s="71">
        <v>0</v>
      </c>
      <c r="D34" s="71">
        <v>0</v>
      </c>
      <c r="E34" s="71">
        <v>0</v>
      </c>
      <c r="F34" s="71">
        <v>0</v>
      </c>
      <c r="G34" s="72">
        <f t="shared" si="6"/>
        <v>0</v>
      </c>
    </row>
    <row r="35" spans="1:7" x14ac:dyDescent="0.25">
      <c r="A35" s="63" t="s">
        <v>389</v>
      </c>
      <c r="B35" s="71">
        <v>0</v>
      </c>
      <c r="C35" s="71">
        <v>0</v>
      </c>
      <c r="D35" s="71">
        <v>0</v>
      </c>
      <c r="E35" s="71">
        <v>0</v>
      </c>
      <c r="F35" s="71">
        <v>0</v>
      </c>
      <c r="G35" s="72">
        <f t="shared" si="6"/>
        <v>0</v>
      </c>
    </row>
    <row r="36" spans="1:7" x14ac:dyDescent="0.25">
      <c r="A36" s="63" t="s">
        <v>390</v>
      </c>
      <c r="B36" s="71">
        <v>0</v>
      </c>
      <c r="C36" s="71">
        <v>0</v>
      </c>
      <c r="D36" s="71">
        <v>0</v>
      </c>
      <c r="E36" s="71">
        <v>0</v>
      </c>
      <c r="F36" s="71">
        <v>0</v>
      </c>
      <c r="G36" s="72">
        <f t="shared" si="6"/>
        <v>0</v>
      </c>
    </row>
    <row r="37" spans="1:7" ht="30" x14ac:dyDescent="0.25">
      <c r="A37" s="64" t="s">
        <v>398</v>
      </c>
      <c r="B37" s="71">
        <f t="shared" ref="B37:G37" si="7">SUM(B38:B41)</f>
        <v>0</v>
      </c>
      <c r="C37" s="71">
        <f t="shared" si="7"/>
        <v>0</v>
      </c>
      <c r="D37" s="71">
        <f t="shared" si="7"/>
        <v>0</v>
      </c>
      <c r="E37" s="71">
        <f t="shared" si="7"/>
        <v>0</v>
      </c>
      <c r="F37" s="71">
        <f t="shared" si="7"/>
        <v>0</v>
      </c>
      <c r="G37" s="71">
        <f t="shared" si="7"/>
        <v>0</v>
      </c>
    </row>
    <row r="38" spans="1:7" x14ac:dyDescent="0.25">
      <c r="A38" s="69" t="s">
        <v>391</v>
      </c>
      <c r="B38" s="71">
        <v>0</v>
      </c>
      <c r="C38" s="71">
        <v>0</v>
      </c>
      <c r="D38" s="71">
        <v>0</v>
      </c>
      <c r="E38" s="71">
        <v>0</v>
      </c>
      <c r="F38" s="71">
        <v>0</v>
      </c>
      <c r="G38" s="72">
        <f>D38-E38</f>
        <v>0</v>
      </c>
    </row>
    <row r="39" spans="1:7" ht="30" x14ac:dyDescent="0.25">
      <c r="A39" s="69" t="s">
        <v>392</v>
      </c>
      <c r="B39" s="72">
        <v>0</v>
      </c>
      <c r="C39" s="72">
        <v>0</v>
      </c>
      <c r="D39" s="72">
        <v>0</v>
      </c>
      <c r="E39" s="72">
        <v>0</v>
      </c>
      <c r="F39" s="72">
        <v>0</v>
      </c>
      <c r="G39" s="72">
        <f t="shared" ref="G39:G41" si="8">D39-E39</f>
        <v>0</v>
      </c>
    </row>
    <row r="40" spans="1:7" x14ac:dyDescent="0.25">
      <c r="A40" s="69" t="s">
        <v>393</v>
      </c>
      <c r="B40" s="72">
        <v>0</v>
      </c>
      <c r="C40" s="72">
        <v>0</v>
      </c>
      <c r="D40" s="72">
        <v>0</v>
      </c>
      <c r="E40" s="72">
        <v>0</v>
      </c>
      <c r="F40" s="72">
        <v>0</v>
      </c>
      <c r="G40" s="72">
        <f t="shared" si="8"/>
        <v>0</v>
      </c>
    </row>
    <row r="41" spans="1:7" x14ac:dyDescent="0.25">
      <c r="A41" s="69" t="s">
        <v>394</v>
      </c>
      <c r="B41" s="72">
        <v>0</v>
      </c>
      <c r="C41" s="72">
        <v>0</v>
      </c>
      <c r="D41" s="72">
        <v>0</v>
      </c>
      <c r="E41" s="72">
        <v>0</v>
      </c>
      <c r="F41" s="72">
        <v>0</v>
      </c>
      <c r="G41" s="72">
        <f t="shared" si="8"/>
        <v>0</v>
      </c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>SUM(C44,C53,C61,C71)</f>
        <v>0</v>
      </c>
      <c r="D43" s="73">
        <f>SUM(D44,D53,D61,D71)</f>
        <v>0</v>
      </c>
      <c r="E43" s="73">
        <f>SUM(E44,E53,E61,E71)</f>
        <v>0</v>
      </c>
      <c r="F43" s="73">
        <f>SUM(F44,F53,F61,F71)</f>
        <v>0</v>
      </c>
      <c r="G43" s="73">
        <f t="shared" ref="G43" si="9">SUM(G44,G53,G61,G71)</f>
        <v>0</v>
      </c>
    </row>
    <row r="44" spans="1:7" x14ac:dyDescent="0.25">
      <c r="A44" s="53" t="s">
        <v>430</v>
      </c>
      <c r="B44" s="72">
        <f>SUM(B45:B52)</f>
        <v>0</v>
      </c>
      <c r="C44" s="72">
        <f>SUM(C45:C52)</f>
        <v>0</v>
      </c>
      <c r="D44" s="72">
        <f>SUM(D45:D52)</f>
        <v>0</v>
      </c>
      <c r="E44" s="72">
        <f>SUM(E45:E52)</f>
        <v>0</v>
      </c>
      <c r="F44" s="72">
        <f>SUM(F45:F52)</f>
        <v>0</v>
      </c>
      <c r="G44" s="72">
        <f t="shared" ref="G44" si="10">SUM(G45:G52)</f>
        <v>0</v>
      </c>
    </row>
    <row r="45" spans="1:7" x14ac:dyDescent="0.25">
      <c r="A45" s="69" t="s">
        <v>365</v>
      </c>
      <c r="B45" s="72">
        <v>0</v>
      </c>
      <c r="C45" s="72">
        <v>0</v>
      </c>
      <c r="D45" s="72">
        <v>0</v>
      </c>
      <c r="E45" s="72">
        <v>0</v>
      </c>
      <c r="F45" s="72">
        <v>0</v>
      </c>
      <c r="G45" s="72">
        <f>D45-E45</f>
        <v>0</v>
      </c>
    </row>
    <row r="46" spans="1:7" x14ac:dyDescent="0.25">
      <c r="A46" s="69" t="s">
        <v>366</v>
      </c>
      <c r="B46" s="72">
        <v>0</v>
      </c>
      <c r="C46" s="72">
        <v>0</v>
      </c>
      <c r="D46" s="72">
        <v>0</v>
      </c>
      <c r="E46" s="72">
        <v>0</v>
      </c>
      <c r="F46" s="72">
        <v>0</v>
      </c>
      <c r="G46" s="72">
        <f t="shared" ref="G46:G52" si="11">D46-E46</f>
        <v>0</v>
      </c>
    </row>
    <row r="47" spans="1:7" x14ac:dyDescent="0.25">
      <c r="A47" s="69" t="s">
        <v>367</v>
      </c>
      <c r="B47" s="72">
        <f>+'Formato 6 a)'!B84</f>
        <v>0</v>
      </c>
      <c r="C47" s="163">
        <f>+'Formato 6 a)'!C84</f>
        <v>0</v>
      </c>
      <c r="D47" s="72">
        <f>+B47+C47</f>
        <v>0</v>
      </c>
      <c r="E47" s="72">
        <v>0</v>
      </c>
      <c r="F47" s="72">
        <v>0</v>
      </c>
      <c r="G47" s="72">
        <f t="shared" si="11"/>
        <v>0</v>
      </c>
    </row>
    <row r="48" spans="1:7" x14ac:dyDescent="0.25">
      <c r="A48" s="69" t="s">
        <v>368</v>
      </c>
      <c r="B48" s="72">
        <v>0</v>
      </c>
      <c r="C48" s="72">
        <v>0</v>
      </c>
      <c r="D48" s="72">
        <v>0</v>
      </c>
      <c r="E48" s="72">
        <v>0</v>
      </c>
      <c r="F48" s="72">
        <v>0</v>
      </c>
      <c r="G48" s="72">
        <f t="shared" si="11"/>
        <v>0</v>
      </c>
    </row>
    <row r="49" spans="1:7" x14ac:dyDescent="0.25">
      <c r="A49" s="69" t="s">
        <v>369</v>
      </c>
      <c r="B49" s="72">
        <v>0</v>
      </c>
      <c r="C49" s="72">
        <v>0</v>
      </c>
      <c r="D49" s="72">
        <v>0</v>
      </c>
      <c r="E49" s="72">
        <v>0</v>
      </c>
      <c r="F49" s="72">
        <v>0</v>
      </c>
      <c r="G49" s="72">
        <f t="shared" si="11"/>
        <v>0</v>
      </c>
    </row>
    <row r="50" spans="1:7" x14ac:dyDescent="0.25">
      <c r="A50" s="69" t="s">
        <v>370</v>
      </c>
      <c r="B50" s="72">
        <v>0</v>
      </c>
      <c r="C50" s="72">
        <v>0</v>
      </c>
      <c r="D50" s="72">
        <v>0</v>
      </c>
      <c r="E50" s="72">
        <v>0</v>
      </c>
      <c r="F50" s="72">
        <v>0</v>
      </c>
      <c r="G50" s="72">
        <f t="shared" si="11"/>
        <v>0</v>
      </c>
    </row>
    <row r="51" spans="1:7" x14ac:dyDescent="0.25">
      <c r="A51" s="69" t="s">
        <v>371</v>
      </c>
      <c r="B51" s="72">
        <v>0</v>
      </c>
      <c r="C51" s="72">
        <v>0</v>
      </c>
      <c r="D51" s="72">
        <v>0</v>
      </c>
      <c r="E51" s="72">
        <v>0</v>
      </c>
      <c r="F51" s="72">
        <v>0</v>
      </c>
      <c r="G51" s="72">
        <f t="shared" si="11"/>
        <v>0</v>
      </c>
    </row>
    <row r="52" spans="1:7" x14ac:dyDescent="0.25">
      <c r="A52" s="69" t="s">
        <v>372</v>
      </c>
      <c r="B52" s="72">
        <v>0</v>
      </c>
      <c r="C52" s="72">
        <v>0</v>
      </c>
      <c r="D52" s="72">
        <v>0</v>
      </c>
      <c r="E52" s="72">
        <v>0</v>
      </c>
      <c r="F52" s="72">
        <v>0</v>
      </c>
      <c r="G52" s="72">
        <f t="shared" si="11"/>
        <v>0</v>
      </c>
    </row>
    <row r="53" spans="1:7" x14ac:dyDescent="0.25">
      <c r="A53" s="53" t="s">
        <v>373</v>
      </c>
      <c r="B53" s="71">
        <f>SUM(B54:B60)</f>
        <v>0</v>
      </c>
      <c r="C53" s="71">
        <f>SUM(C54:C60)</f>
        <v>0</v>
      </c>
      <c r="D53" s="71">
        <f>SUM(D54:D60)</f>
        <v>0</v>
      </c>
      <c r="E53" s="71">
        <f>SUM(E54:E60)</f>
        <v>0</v>
      </c>
      <c r="F53" s="71">
        <f>SUM(F54:F60)</f>
        <v>0</v>
      </c>
      <c r="G53" s="71">
        <f t="shared" ref="G53" si="12">SUM(G54:G60)</f>
        <v>0</v>
      </c>
    </row>
    <row r="54" spans="1:7" x14ac:dyDescent="0.25">
      <c r="A54" s="69" t="s">
        <v>374</v>
      </c>
      <c r="B54" s="71">
        <v>0</v>
      </c>
      <c r="C54" s="71">
        <v>0</v>
      </c>
      <c r="D54" s="71">
        <v>0</v>
      </c>
      <c r="E54" s="71">
        <v>0</v>
      </c>
      <c r="F54" s="71">
        <v>0</v>
      </c>
      <c r="G54" s="72">
        <f>D54-E54</f>
        <v>0</v>
      </c>
    </row>
    <row r="55" spans="1:7" x14ac:dyDescent="0.25">
      <c r="A55" s="69" t="s">
        <v>375</v>
      </c>
      <c r="B55" s="71">
        <v>0</v>
      </c>
      <c r="C55" s="71">
        <v>0</v>
      </c>
      <c r="D55" s="71">
        <v>0</v>
      </c>
      <c r="E55" s="71">
        <v>0</v>
      </c>
      <c r="F55" s="71">
        <v>0</v>
      </c>
      <c r="G55" s="72">
        <f t="shared" ref="G55:G60" si="13">D55-E55</f>
        <v>0</v>
      </c>
    </row>
    <row r="56" spans="1:7" x14ac:dyDescent="0.25">
      <c r="A56" s="69" t="s">
        <v>376</v>
      </c>
      <c r="B56" s="71">
        <v>0</v>
      </c>
      <c r="C56" s="71">
        <v>0</v>
      </c>
      <c r="D56" s="71">
        <v>0</v>
      </c>
      <c r="E56" s="71">
        <v>0</v>
      </c>
      <c r="F56" s="71">
        <v>0</v>
      </c>
      <c r="G56" s="72">
        <f t="shared" si="13"/>
        <v>0</v>
      </c>
    </row>
    <row r="57" spans="1:7" x14ac:dyDescent="0.25">
      <c r="A57" s="48" t="s">
        <v>377</v>
      </c>
      <c r="B57" s="71">
        <v>0</v>
      </c>
      <c r="C57" s="71">
        <v>0</v>
      </c>
      <c r="D57" s="71">
        <v>0</v>
      </c>
      <c r="E57" s="71">
        <v>0</v>
      </c>
      <c r="F57" s="71">
        <v>0</v>
      </c>
      <c r="G57" s="72">
        <f t="shared" si="13"/>
        <v>0</v>
      </c>
    </row>
    <row r="58" spans="1:7" x14ac:dyDescent="0.25">
      <c r="A58" s="69" t="s">
        <v>378</v>
      </c>
      <c r="B58" s="71">
        <v>0</v>
      </c>
      <c r="C58" s="71">
        <v>0</v>
      </c>
      <c r="D58" s="71">
        <v>0</v>
      </c>
      <c r="E58" s="71">
        <v>0</v>
      </c>
      <c r="F58" s="71">
        <v>0</v>
      </c>
      <c r="G58" s="72">
        <f t="shared" si="13"/>
        <v>0</v>
      </c>
    </row>
    <row r="59" spans="1:7" x14ac:dyDescent="0.25">
      <c r="A59" s="69" t="s">
        <v>379</v>
      </c>
      <c r="B59" s="71">
        <v>0</v>
      </c>
      <c r="C59" s="71">
        <v>0</v>
      </c>
      <c r="D59" s="71">
        <v>0</v>
      </c>
      <c r="E59" s="71">
        <v>0</v>
      </c>
      <c r="F59" s="71">
        <v>0</v>
      </c>
      <c r="G59" s="72">
        <f t="shared" si="13"/>
        <v>0</v>
      </c>
    </row>
    <row r="60" spans="1:7" x14ac:dyDescent="0.25">
      <c r="A60" s="69" t="s">
        <v>380</v>
      </c>
      <c r="B60" s="71">
        <v>0</v>
      </c>
      <c r="C60" s="71">
        <v>0</v>
      </c>
      <c r="D60" s="71">
        <v>0</v>
      </c>
      <c r="E60" s="71">
        <v>0</v>
      </c>
      <c r="F60" s="71">
        <v>0</v>
      </c>
      <c r="G60" s="72">
        <f t="shared" si="13"/>
        <v>0</v>
      </c>
    </row>
    <row r="61" spans="1:7" x14ac:dyDescent="0.25">
      <c r="A61" s="53" t="s">
        <v>381</v>
      </c>
      <c r="B61" s="71">
        <f>SUM(B62:B70)</f>
        <v>0</v>
      </c>
      <c r="C61" s="71">
        <f>SUM(C62:C70)</f>
        <v>0</v>
      </c>
      <c r="D61" s="71">
        <f>SUM(D62:D70)</f>
        <v>0</v>
      </c>
      <c r="E61" s="71">
        <f>SUM(E62:E70)</f>
        <v>0</v>
      </c>
      <c r="F61" s="71">
        <f>SUM(F62:F70)</f>
        <v>0</v>
      </c>
      <c r="G61" s="71">
        <f t="shared" ref="G61" si="14">SUM(G62:G70)</f>
        <v>0</v>
      </c>
    </row>
    <row r="62" spans="1:7" x14ac:dyDescent="0.25">
      <c r="A62" s="69" t="s">
        <v>382</v>
      </c>
      <c r="B62" s="71">
        <v>0</v>
      </c>
      <c r="C62" s="71">
        <v>0</v>
      </c>
      <c r="D62" s="71">
        <v>0</v>
      </c>
      <c r="E62" s="71">
        <v>0</v>
      </c>
      <c r="F62" s="71">
        <v>0</v>
      </c>
      <c r="G62" s="72">
        <f>D62-E62</f>
        <v>0</v>
      </c>
    </row>
    <row r="63" spans="1:7" x14ac:dyDescent="0.25">
      <c r="A63" s="69" t="s">
        <v>383</v>
      </c>
      <c r="B63" s="71">
        <v>0</v>
      </c>
      <c r="C63" s="71">
        <v>0</v>
      </c>
      <c r="D63" s="71">
        <v>0</v>
      </c>
      <c r="E63" s="71">
        <v>0</v>
      </c>
      <c r="F63" s="71">
        <v>0</v>
      </c>
      <c r="G63" s="72">
        <f t="shared" ref="G63:G70" si="15">D63-E63</f>
        <v>0</v>
      </c>
    </row>
    <row r="64" spans="1:7" x14ac:dyDescent="0.25">
      <c r="A64" s="69" t="s">
        <v>384</v>
      </c>
      <c r="B64" s="71">
        <v>0</v>
      </c>
      <c r="C64" s="71">
        <v>0</v>
      </c>
      <c r="D64" s="71">
        <v>0</v>
      </c>
      <c r="E64" s="71">
        <v>0</v>
      </c>
      <c r="F64" s="71">
        <v>0</v>
      </c>
      <c r="G64" s="72">
        <f t="shared" si="15"/>
        <v>0</v>
      </c>
    </row>
    <row r="65" spans="1:8" x14ac:dyDescent="0.25">
      <c r="A65" s="69" t="s">
        <v>385</v>
      </c>
      <c r="B65" s="71">
        <v>0</v>
      </c>
      <c r="C65" s="71">
        <v>0</v>
      </c>
      <c r="D65" s="71">
        <v>0</v>
      </c>
      <c r="E65" s="71">
        <v>0</v>
      </c>
      <c r="F65" s="71">
        <v>0</v>
      </c>
      <c r="G65" s="72">
        <f t="shared" si="15"/>
        <v>0</v>
      </c>
    </row>
    <row r="66" spans="1:8" x14ac:dyDescent="0.25">
      <c r="A66" s="69" t="s">
        <v>386</v>
      </c>
      <c r="B66" s="71">
        <v>0</v>
      </c>
      <c r="C66" s="71">
        <v>0</v>
      </c>
      <c r="D66" s="71">
        <v>0</v>
      </c>
      <c r="E66" s="71">
        <v>0</v>
      </c>
      <c r="F66" s="71">
        <v>0</v>
      </c>
      <c r="G66" s="72">
        <f t="shared" si="15"/>
        <v>0</v>
      </c>
    </row>
    <row r="67" spans="1:8" x14ac:dyDescent="0.25">
      <c r="A67" s="69" t="s">
        <v>387</v>
      </c>
      <c r="B67" s="71">
        <v>0</v>
      </c>
      <c r="C67" s="71">
        <v>0</v>
      </c>
      <c r="D67" s="71">
        <v>0</v>
      </c>
      <c r="E67" s="71">
        <v>0</v>
      </c>
      <c r="F67" s="71">
        <v>0</v>
      </c>
      <c r="G67" s="72">
        <f t="shared" si="15"/>
        <v>0</v>
      </c>
    </row>
    <row r="68" spans="1:8" x14ac:dyDescent="0.25">
      <c r="A68" s="69" t="s">
        <v>388</v>
      </c>
      <c r="B68" s="71">
        <v>0</v>
      </c>
      <c r="C68" s="71">
        <v>0</v>
      </c>
      <c r="D68" s="71">
        <v>0</v>
      </c>
      <c r="E68" s="71">
        <v>0</v>
      </c>
      <c r="F68" s="71">
        <v>0</v>
      </c>
      <c r="G68" s="72">
        <f t="shared" si="15"/>
        <v>0</v>
      </c>
    </row>
    <row r="69" spans="1:8" x14ac:dyDescent="0.25">
      <c r="A69" s="69" t="s">
        <v>389</v>
      </c>
      <c r="B69" s="71">
        <v>0</v>
      </c>
      <c r="C69" s="71">
        <v>0</v>
      </c>
      <c r="D69" s="71">
        <v>0</v>
      </c>
      <c r="E69" s="71">
        <v>0</v>
      </c>
      <c r="F69" s="71">
        <v>0</v>
      </c>
      <c r="G69" s="72">
        <f t="shared" si="15"/>
        <v>0</v>
      </c>
    </row>
    <row r="70" spans="1:8" x14ac:dyDescent="0.25">
      <c r="A70" s="69" t="s">
        <v>390</v>
      </c>
      <c r="B70" s="71">
        <v>0</v>
      </c>
      <c r="C70" s="71">
        <v>0</v>
      </c>
      <c r="D70" s="71">
        <v>0</v>
      </c>
      <c r="E70" s="71">
        <v>0</v>
      </c>
      <c r="F70" s="71">
        <v>0</v>
      </c>
      <c r="G70" s="72">
        <f t="shared" si="15"/>
        <v>0</v>
      </c>
    </row>
    <row r="71" spans="1:8" x14ac:dyDescent="0.25">
      <c r="A71" s="64" t="s">
        <v>3299</v>
      </c>
      <c r="B71" s="74">
        <f t="shared" ref="B71:G71" si="16">SUM(B72:B75)</f>
        <v>0</v>
      </c>
      <c r="C71" s="74">
        <f t="shared" si="16"/>
        <v>0</v>
      </c>
      <c r="D71" s="74">
        <f t="shared" si="16"/>
        <v>0</v>
      </c>
      <c r="E71" s="74">
        <f t="shared" si="16"/>
        <v>0</v>
      </c>
      <c r="F71" s="74">
        <f t="shared" si="16"/>
        <v>0</v>
      </c>
      <c r="G71" s="74">
        <f t="shared" si="16"/>
        <v>0</v>
      </c>
    </row>
    <row r="72" spans="1:8" x14ac:dyDescent="0.25">
      <c r="A72" s="69" t="s">
        <v>391</v>
      </c>
      <c r="B72" s="71">
        <v>0</v>
      </c>
      <c r="C72" s="71">
        <v>0</v>
      </c>
      <c r="D72" s="71">
        <v>0</v>
      </c>
      <c r="E72" s="71">
        <v>0</v>
      </c>
      <c r="F72" s="71">
        <v>0</v>
      </c>
      <c r="G72" s="72">
        <f>D72-E72</f>
        <v>0</v>
      </c>
    </row>
    <row r="73" spans="1:8" ht="30" x14ac:dyDescent="0.25">
      <c r="A73" s="69" t="s">
        <v>392</v>
      </c>
      <c r="B73" s="71">
        <v>0</v>
      </c>
      <c r="C73" s="71">
        <v>0</v>
      </c>
      <c r="D73" s="71">
        <v>0</v>
      </c>
      <c r="E73" s="71">
        <v>0</v>
      </c>
      <c r="F73" s="71">
        <v>0</v>
      </c>
      <c r="G73" s="72">
        <f t="shared" ref="G73:G75" si="17">D73-E73</f>
        <v>0</v>
      </c>
    </row>
    <row r="74" spans="1:8" x14ac:dyDescent="0.25">
      <c r="A74" s="69" t="s">
        <v>393</v>
      </c>
      <c r="B74" s="71">
        <v>0</v>
      </c>
      <c r="C74" s="71">
        <v>0</v>
      </c>
      <c r="D74" s="71">
        <v>0</v>
      </c>
      <c r="E74" s="71">
        <v>0</v>
      </c>
      <c r="F74" s="71">
        <v>0</v>
      </c>
      <c r="G74" s="72">
        <f t="shared" si="17"/>
        <v>0</v>
      </c>
    </row>
    <row r="75" spans="1:8" x14ac:dyDescent="0.25">
      <c r="A75" s="69" t="s">
        <v>394</v>
      </c>
      <c r="B75" s="71">
        <v>0</v>
      </c>
      <c r="C75" s="71">
        <v>0</v>
      </c>
      <c r="D75" s="71">
        <v>0</v>
      </c>
      <c r="E75" s="71">
        <v>0</v>
      </c>
      <c r="F75" s="71">
        <v>0</v>
      </c>
      <c r="G75" s="72">
        <f t="shared" si="17"/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7100000</v>
      </c>
      <c r="C77" s="73">
        <f t="shared" ref="C77:F77" si="18">C43+C9</f>
        <v>0</v>
      </c>
      <c r="D77" s="73">
        <f t="shared" si="18"/>
        <v>7100000</v>
      </c>
      <c r="E77" s="73">
        <f t="shared" si="18"/>
        <v>2852348.74</v>
      </c>
      <c r="F77" s="73">
        <f t="shared" si="18"/>
        <v>2660290.2400000002</v>
      </c>
      <c r="G77" s="73">
        <f>G43+G9</f>
        <v>4247651.26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7100000</v>
      </c>
      <c r="Q2" s="18">
        <f>'Formato 6 c)'!C9</f>
        <v>0</v>
      </c>
      <c r="R2" s="18">
        <f>'Formato 6 c)'!D9</f>
        <v>7100000</v>
      </c>
      <c r="S2" s="18">
        <f>'Formato 6 c)'!E9</f>
        <v>2852348.74</v>
      </c>
      <c r="T2" s="18">
        <f>'Formato 6 c)'!F9</f>
        <v>2660290.2400000002</v>
      </c>
      <c r="U2" s="18">
        <f>'Formato 6 c)'!G9</f>
        <v>4247651.26</v>
      </c>
    </row>
    <row r="3" spans="1:25" x14ac:dyDescent="0.2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7100000</v>
      </c>
      <c r="Q3" s="18">
        <f>'Formato 6 c)'!C10</f>
        <v>0</v>
      </c>
      <c r="R3" s="18">
        <f>'Formato 6 c)'!D10</f>
        <v>7100000</v>
      </c>
      <c r="S3" s="18">
        <f>'Formato 6 c)'!E10</f>
        <v>2852348.74</v>
      </c>
      <c r="T3" s="18">
        <f>'Formato 6 c)'!F10</f>
        <v>2660290.2400000002</v>
      </c>
      <c r="U3" s="18">
        <f>'Formato 6 c)'!G10</f>
        <v>4247651.26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x14ac:dyDescent="0.2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7100000</v>
      </c>
      <c r="Q6" s="18">
        <f>'Formato 6 c)'!C13</f>
        <v>0</v>
      </c>
      <c r="R6" s="18">
        <f>'Formato 6 c)'!D13</f>
        <v>7100000</v>
      </c>
      <c r="S6" s="18">
        <f>'Formato 6 c)'!E13</f>
        <v>2852348.74</v>
      </c>
      <c r="T6" s="18">
        <f>'Formato 6 c)'!F13</f>
        <v>2660290.2400000002</v>
      </c>
      <c r="U6" s="18">
        <f>'Formato 6 c)'!G13</f>
        <v>4247651.26</v>
      </c>
      <c r="V6" s="18"/>
    </row>
    <row r="7" spans="1:25" x14ac:dyDescent="0.2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x14ac:dyDescent="0.2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x14ac:dyDescent="0.2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x14ac:dyDescent="0.2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x14ac:dyDescent="0.2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0</v>
      </c>
      <c r="Q12" s="18">
        <f>'Formato 6 c)'!C19</f>
        <v>0</v>
      </c>
      <c r="R12" s="18">
        <f>'Formato 6 c)'!D19</f>
        <v>0</v>
      </c>
      <c r="S12" s="18">
        <f>'Formato 6 c)'!E19</f>
        <v>0</v>
      </c>
      <c r="T12" s="18">
        <f>'Formato 6 c)'!F19</f>
        <v>0</v>
      </c>
      <c r="U12" s="18">
        <f>'Formato 6 c)'!G19</f>
        <v>0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>
        <f>'Formato 6 c)'!D20</f>
        <v>0</v>
      </c>
      <c r="S13" s="18">
        <f>'Formato 6 c)'!E20</f>
        <v>0</v>
      </c>
      <c r="T13" s="18">
        <f>'Formato 6 c)'!F20</f>
        <v>0</v>
      </c>
      <c r="U13" s="18">
        <f>'Formato 6 c)'!G20</f>
        <v>0</v>
      </c>
    </row>
    <row r="14" spans="1:25" x14ac:dyDescent="0.2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0</v>
      </c>
      <c r="Q14" s="18">
        <f>'Formato 6 c)'!C21</f>
        <v>0</v>
      </c>
      <c r="R14" s="18">
        <f>'Formato 6 c)'!D21</f>
        <v>0</v>
      </c>
      <c r="S14" s="18">
        <f>'Formato 6 c)'!E21</f>
        <v>0</v>
      </c>
      <c r="T14" s="18">
        <f>'Formato 6 c)'!F21</f>
        <v>0</v>
      </c>
      <c r="U14" s="18">
        <f>'Formato 6 c)'!G21</f>
        <v>0</v>
      </c>
    </row>
    <row r="15" spans="1:25" x14ac:dyDescent="0.2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>
        <f>'Formato 6 c)'!D22</f>
        <v>0</v>
      </c>
      <c r="S15" s="18">
        <f>'Formato 6 c)'!E22</f>
        <v>0</v>
      </c>
      <c r="T15" s="18">
        <f>'Formato 6 c)'!F22</f>
        <v>0</v>
      </c>
      <c r="U15" s="18">
        <f>'Formato 6 c)'!G22</f>
        <v>0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>
        <f>'Formato 6 c)'!D23</f>
        <v>0</v>
      </c>
      <c r="S16" s="18">
        <f>'Formato 6 c)'!E23</f>
        <v>0</v>
      </c>
      <c r="T16" s="18">
        <f>'Formato 6 c)'!F23</f>
        <v>0</v>
      </c>
      <c r="U16" s="18">
        <f>'Formato 6 c)'!G23</f>
        <v>0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>
        <f>'Formato 6 c)'!D24</f>
        <v>0</v>
      </c>
      <c r="S17" s="18">
        <f>'Formato 6 c)'!E24</f>
        <v>0</v>
      </c>
      <c r="T17" s="18">
        <f>'Formato 6 c)'!F24</f>
        <v>0</v>
      </c>
      <c r="U17" s="18">
        <f>'Formato 6 c)'!G24</f>
        <v>0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>
        <f>'Formato 6 c)'!D25</f>
        <v>0</v>
      </c>
      <c r="S18" s="18">
        <f>'Formato 6 c)'!E25</f>
        <v>0</v>
      </c>
      <c r="T18" s="18">
        <f>'Formato 6 c)'!F25</f>
        <v>0</v>
      </c>
      <c r="U18" s="18">
        <f>'Formato 6 c)'!G25</f>
        <v>0</v>
      </c>
    </row>
    <row r="19" spans="1:21" x14ac:dyDescent="0.2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>
        <f>'Formato 6 c)'!D26</f>
        <v>0</v>
      </c>
      <c r="S19" s="18">
        <f>'Formato 6 c)'!E26</f>
        <v>0</v>
      </c>
      <c r="T19" s="18">
        <f>'Formato 6 c)'!F26</f>
        <v>0</v>
      </c>
      <c r="U19" s="18">
        <f>'Formato 6 c)'!G26</f>
        <v>0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x14ac:dyDescent="0.2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7100000</v>
      </c>
      <c r="Q68" s="18">
        <f>'Formato 6 c)'!C77</f>
        <v>0</v>
      </c>
      <c r="R68" s="18">
        <f>'Formato 6 c)'!D77</f>
        <v>7100000</v>
      </c>
      <c r="S68" s="18">
        <f>'Formato 6 c)'!E77</f>
        <v>2852348.74</v>
      </c>
      <c r="T68" s="18">
        <f>'Formato 6 c)'!F77</f>
        <v>2660290.2400000002</v>
      </c>
      <c r="U68" s="18">
        <f>'Formato 6 c)'!G77</f>
        <v>4247651.26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ColWidth="11.42578125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x14ac:dyDescent="0.2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INSTITUTO MUNICIPAL DE PLANEACION DE IRAPUATO GUANAJUATO, Gobierno del Estado de Guanajuato</v>
      </c>
    </row>
    <row r="7" spans="2:3" x14ac:dyDescent="0.25">
      <c r="C7" t="str">
        <f>CONCATENATE(ENTE_PUBLICO," (a)")</f>
        <v>INSTITUTO MUNICIPAL DE PLANEACION DE IRAPUATO GUANAJUATO, Gobierno del Estado de Guanajuato (a)</v>
      </c>
    </row>
    <row r="8" spans="2:3" ht="27" customHeight="1" x14ac:dyDescent="0.2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1144</v>
      </c>
    </row>
    <row r="11" spans="2:3" ht="20.25" customHeight="1" x14ac:dyDescent="0.2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Irapuato, Gobierno del Estado de Guanajuato</v>
      </c>
    </row>
    <row r="12" spans="2:3" x14ac:dyDescent="0.25">
      <c r="B12" t="s">
        <v>794</v>
      </c>
      <c r="C12" s="24">
        <v>2023</v>
      </c>
    </row>
    <row r="14" spans="2:3" x14ac:dyDescent="0.25">
      <c r="B14" t="s">
        <v>793</v>
      </c>
      <c r="C14" s="24" t="s">
        <v>3305</v>
      </c>
    </row>
    <row r="15" spans="2:3" x14ac:dyDescent="0.25">
      <c r="C15" s="24">
        <v>2</v>
      </c>
    </row>
    <row r="16" spans="2:3" x14ac:dyDescent="0.25">
      <c r="C16" s="24" t="s">
        <v>3306</v>
      </c>
    </row>
    <row r="18" spans="4:9" ht="120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junio de 2023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junio de 2023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junio de 2023 (m = g – l)</v>
      </c>
    </row>
    <row r="20" spans="4:9" ht="60" x14ac:dyDescent="0.25">
      <c r="D20" s="21" t="str">
        <f>CONCATENATE(ANIO_INFORME, " (d)")</f>
        <v>2023 (d)</v>
      </c>
      <c r="E20" s="22" t="str">
        <f>CONCATENATE("31 de diciembre de ",ANIO_INFORME-1, " (e)")</f>
        <v>31 de diciembre de 2022 (e)</v>
      </c>
      <c r="F20" s="31" t="str">
        <f>CONCATENATE("Saldo al 31 de diciembre de ",ANIO_INFORME-1, " (d)")</f>
        <v>Saldo al 31 de diciembre de 2022 (d)</v>
      </c>
    </row>
    <row r="23" spans="4:9" x14ac:dyDescent="0.25">
      <c r="D23" s="33">
        <f>ANIO_INFORME + 1</f>
        <v>2024</v>
      </c>
      <c r="E23" s="34" t="str">
        <f>CONCATENATE(ANIO_INFORME + 2, " (d)")</f>
        <v>2025 (d)</v>
      </c>
      <c r="F23" s="34" t="str">
        <f>CONCATENATE(ANIO_INFORME + 3, " (d)")</f>
        <v>2026 (d)</v>
      </c>
      <c r="G23" s="34" t="str">
        <f>CONCATENATE(ANIO_INFORME + 4, " (d)")</f>
        <v>2027 (d)</v>
      </c>
      <c r="H23" s="34" t="str">
        <f>CONCATENATE(ANIO_INFORME + 5, " (d)")</f>
        <v>2028 (d)</v>
      </c>
      <c r="I23" s="34" t="str">
        <f>CONCATENATE(ANIO_INFORME + 6, " (d)")</f>
        <v>2029 (d)</v>
      </c>
    </row>
    <row r="25" spans="4:9" x14ac:dyDescent="0.25">
      <c r="D25" s="35" t="str">
        <f>CONCATENATE(ANIO_INFORME - 5, " ",CHAR(185)," (c)")</f>
        <v>2018 ¹ (c)</v>
      </c>
      <c r="E25" s="35" t="str">
        <f>CONCATENATE(ANIO_INFORME - 4, " ",CHAR(185)," (c)")</f>
        <v>2019 ¹ (c)</v>
      </c>
      <c r="F25" s="35" t="str">
        <f>CONCATENATE(ANIO_INFORME - 3, " ",CHAR(185)," (c)")</f>
        <v>2020 ¹ (c)</v>
      </c>
      <c r="G25" s="35" t="str">
        <f>CONCATENATE(ANIO_INFORME - 2, " ",CHAR(185)," (c)")</f>
        <v>2021 ¹ (c)</v>
      </c>
      <c r="H25" s="35" t="str">
        <f>CONCATENATE(ANIO_INFORME - 1, " ",CHAR(185)," (c)")</f>
        <v>2022 ¹ (c)</v>
      </c>
      <c r="I25" s="33">
        <f>ANIO_INFORME</f>
        <v>2023</v>
      </c>
    </row>
    <row r="26" spans="4:9" x14ac:dyDescent="0.25">
      <c r="D26" s="91"/>
    </row>
    <row r="29" spans="4:9" x14ac:dyDescent="0.25">
      <c r="D29" t="s">
        <v>3143</v>
      </c>
      <c r="E29" t="s">
        <v>3144</v>
      </c>
    </row>
    <row r="30" spans="4:9" x14ac:dyDescent="0.25">
      <c r="D30" s="139">
        <v>-1.7976931348623099E+100</v>
      </c>
      <c r="E30" s="139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topLeftCell="C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90" t="s">
        <v>3287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7" t="s">
        <v>277</v>
      </c>
      <c r="B3" s="178"/>
      <c r="C3" s="178"/>
      <c r="D3" s="178"/>
      <c r="E3" s="178"/>
      <c r="F3" s="178"/>
      <c r="G3" s="179"/>
    </row>
    <row r="4" spans="1:7" x14ac:dyDescent="0.25">
      <c r="A4" s="177" t="s">
        <v>399</v>
      </c>
      <c r="B4" s="178"/>
      <c r="C4" s="178"/>
      <c r="D4" s="178"/>
      <c r="E4" s="178"/>
      <c r="F4" s="178"/>
      <c r="G4" s="179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361</v>
      </c>
      <c r="B7" s="191" t="s">
        <v>279</v>
      </c>
      <c r="C7" s="191"/>
      <c r="D7" s="191"/>
      <c r="E7" s="191"/>
      <c r="F7" s="191"/>
      <c r="G7" s="191" t="s">
        <v>280</v>
      </c>
    </row>
    <row r="8" spans="1:7" ht="29.25" customHeight="1" x14ac:dyDescent="0.25">
      <c r="A8" s="187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98"/>
    </row>
    <row r="9" spans="1:7" x14ac:dyDescent="0.25">
      <c r="A9" s="52" t="s">
        <v>400</v>
      </c>
      <c r="B9" s="66">
        <f>SUM(B10,B11,B12,B15,B16,B19)</f>
        <v>5455459.9199999999</v>
      </c>
      <c r="C9" s="66">
        <f t="shared" ref="C9:F9" si="0">SUM(C10,C11,C12,C15,C16,C19)</f>
        <v>0</v>
      </c>
      <c r="D9" s="66">
        <f t="shared" si="0"/>
        <v>5455459.9199999999</v>
      </c>
      <c r="E9" s="66">
        <f t="shared" si="0"/>
        <v>2360202.0300000003</v>
      </c>
      <c r="F9" s="66">
        <f t="shared" si="0"/>
        <v>2168143.5300000003</v>
      </c>
      <c r="G9" s="66">
        <f>SUM(G10,G11,G12,G15,G16,G19)</f>
        <v>3095257.8899999997</v>
      </c>
    </row>
    <row r="10" spans="1:7" x14ac:dyDescent="0.25">
      <c r="A10" s="53" t="s">
        <v>401</v>
      </c>
      <c r="B10" s="150">
        <f>+'Formato 6 a)'!B10</f>
        <v>5455459.9199999999</v>
      </c>
      <c r="C10" s="150">
        <f>+'Formato 6 a)'!C10</f>
        <v>0</v>
      </c>
      <c r="D10" s="150">
        <f>+'Formato 6 a)'!D10</f>
        <v>5455459.9199999999</v>
      </c>
      <c r="E10" s="150">
        <f>+'Formato 6 a)'!E10</f>
        <v>2360202.0300000003</v>
      </c>
      <c r="F10" s="150">
        <f>+'Formato 6 a)'!F10</f>
        <v>2168143.5300000003</v>
      </c>
      <c r="G10" s="67">
        <f>D10-E10</f>
        <v>3095257.8899999997</v>
      </c>
    </row>
    <row r="11" spans="1:7" x14ac:dyDescent="0.25">
      <c r="A11" s="53" t="s">
        <v>402</v>
      </c>
      <c r="B11" s="67">
        <v>0</v>
      </c>
      <c r="C11" s="67">
        <v>0</v>
      </c>
      <c r="D11" s="67">
        <v>0</v>
      </c>
      <c r="E11" s="67">
        <v>0</v>
      </c>
      <c r="F11" s="67">
        <v>0</v>
      </c>
      <c r="G11" s="67">
        <f>D11-E11</f>
        <v>0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x14ac:dyDescent="0.25">
      <c r="A13" s="63" t="s">
        <v>404</v>
      </c>
      <c r="B13" s="67">
        <v>0</v>
      </c>
      <c r="C13" s="67">
        <v>0</v>
      </c>
      <c r="D13" s="67">
        <v>0</v>
      </c>
      <c r="E13" s="67">
        <v>0</v>
      </c>
      <c r="F13" s="67">
        <v>0</v>
      </c>
      <c r="G13" s="67">
        <f>D13-E13</f>
        <v>0</v>
      </c>
    </row>
    <row r="14" spans="1:7" x14ac:dyDescent="0.25">
      <c r="A14" s="63" t="s">
        <v>405</v>
      </c>
      <c r="B14" s="67">
        <v>0</v>
      </c>
      <c r="C14" s="67">
        <v>0</v>
      </c>
      <c r="D14" s="67">
        <v>0</v>
      </c>
      <c r="E14" s="67">
        <v>0</v>
      </c>
      <c r="F14" s="67">
        <v>0</v>
      </c>
      <c r="G14" s="67">
        <f t="shared" ref="G14:G15" si="2">D14-E14</f>
        <v>0</v>
      </c>
    </row>
    <row r="15" spans="1:7" x14ac:dyDescent="0.25">
      <c r="A15" s="53" t="s">
        <v>406</v>
      </c>
      <c r="B15" s="67">
        <v>0</v>
      </c>
      <c r="C15" s="67">
        <v>0</v>
      </c>
      <c r="D15" s="67">
        <v>0</v>
      </c>
      <c r="E15" s="67">
        <v>0</v>
      </c>
      <c r="F15" s="67">
        <v>0</v>
      </c>
      <c r="G15" s="67">
        <f t="shared" si="2"/>
        <v>0</v>
      </c>
    </row>
    <row r="16" spans="1:7" x14ac:dyDescent="0.25">
      <c r="A16" s="64" t="s">
        <v>407</v>
      </c>
      <c r="B16" s="67">
        <f>B17+B18</f>
        <v>0</v>
      </c>
      <c r="C16" s="67">
        <f t="shared" ref="C16:G16" si="3">C17+C18</f>
        <v>0</v>
      </c>
      <c r="D16" s="67">
        <f t="shared" si="3"/>
        <v>0</v>
      </c>
      <c r="E16" s="67">
        <f t="shared" si="3"/>
        <v>0</v>
      </c>
      <c r="F16" s="67">
        <f t="shared" si="3"/>
        <v>0</v>
      </c>
      <c r="G16" s="67">
        <f t="shared" si="3"/>
        <v>0</v>
      </c>
    </row>
    <row r="17" spans="1:7" x14ac:dyDescent="0.25">
      <c r="A17" s="63" t="s">
        <v>408</v>
      </c>
      <c r="B17" s="67">
        <v>0</v>
      </c>
      <c r="C17" s="67">
        <v>0</v>
      </c>
      <c r="D17" s="67">
        <v>0</v>
      </c>
      <c r="E17" s="67">
        <v>0</v>
      </c>
      <c r="F17" s="67">
        <v>0</v>
      </c>
      <c r="G17" s="67">
        <f>D17-E17</f>
        <v>0</v>
      </c>
    </row>
    <row r="18" spans="1:7" x14ac:dyDescent="0.25">
      <c r="A18" s="63" t="s">
        <v>409</v>
      </c>
      <c r="B18" s="67">
        <v>0</v>
      </c>
      <c r="C18" s="67">
        <v>0</v>
      </c>
      <c r="D18" s="67">
        <v>0</v>
      </c>
      <c r="E18" s="67">
        <v>0</v>
      </c>
      <c r="F18" s="67">
        <v>0</v>
      </c>
      <c r="G18" s="67">
        <f>D18-E18</f>
        <v>0</v>
      </c>
    </row>
    <row r="19" spans="1:7" x14ac:dyDescent="0.25">
      <c r="A19" s="53" t="s">
        <v>410</v>
      </c>
      <c r="B19" s="67">
        <v>0</v>
      </c>
      <c r="C19" s="67">
        <v>0</v>
      </c>
      <c r="D19" s="67">
        <v>0</v>
      </c>
      <c r="E19" s="67">
        <v>0</v>
      </c>
      <c r="F19" s="67">
        <v>0</v>
      </c>
      <c r="G19" s="67">
        <f>D19-E19</f>
        <v>0</v>
      </c>
    </row>
    <row r="20" spans="1:7" x14ac:dyDescent="0.25">
      <c r="A20" s="54"/>
      <c r="B20" s="68"/>
      <c r="C20" s="68"/>
      <c r="D20" s="68"/>
      <c r="E20" s="68"/>
      <c r="F20" s="68"/>
      <c r="G20" s="68"/>
    </row>
    <row r="21" spans="1:7" s="24" customFormat="1" x14ac:dyDescent="0.25">
      <c r="A21" s="14" t="s">
        <v>411</v>
      </c>
      <c r="B21" s="66">
        <f>SUM(B22,B23,B24,B27,B28,B31)</f>
        <v>0</v>
      </c>
      <c r="C21" s="66">
        <f t="shared" ref="C21:F21" si="4">SUM(C22,C23,C24,C27,C28,C31)</f>
        <v>0</v>
      </c>
      <c r="D21" s="66">
        <f t="shared" si="4"/>
        <v>0</v>
      </c>
      <c r="E21" s="66">
        <f t="shared" si="4"/>
        <v>0</v>
      </c>
      <c r="F21" s="66">
        <f t="shared" si="4"/>
        <v>0</v>
      </c>
      <c r="G21" s="66">
        <f>SUM(G22,G23,G24,G27,G28,G31)</f>
        <v>0</v>
      </c>
    </row>
    <row r="22" spans="1:7" s="24" customFormat="1" x14ac:dyDescent="0.25">
      <c r="A22" s="53" t="s">
        <v>401</v>
      </c>
      <c r="B22" s="67">
        <v>0</v>
      </c>
      <c r="C22" s="67">
        <v>0</v>
      </c>
      <c r="D22" s="67">
        <v>0</v>
      </c>
      <c r="E22" s="67">
        <v>0</v>
      </c>
      <c r="F22" s="67">
        <v>0</v>
      </c>
      <c r="G22" s="67">
        <f>D22-E22</f>
        <v>0</v>
      </c>
    </row>
    <row r="23" spans="1:7" s="24" customFormat="1" x14ac:dyDescent="0.25">
      <c r="A23" s="53" t="s">
        <v>402</v>
      </c>
      <c r="B23" s="67">
        <v>0</v>
      </c>
      <c r="C23" s="67">
        <v>0</v>
      </c>
      <c r="D23" s="67">
        <v>0</v>
      </c>
      <c r="E23" s="67">
        <v>0</v>
      </c>
      <c r="F23" s="67">
        <v>0</v>
      </c>
      <c r="G23" s="67">
        <f>D23-E23</f>
        <v>0</v>
      </c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5">C25+C26</f>
        <v>0</v>
      </c>
      <c r="D24" s="67">
        <f t="shared" si="5"/>
        <v>0</v>
      </c>
      <c r="E24" s="67">
        <f t="shared" si="5"/>
        <v>0</v>
      </c>
      <c r="F24" s="67">
        <f t="shared" si="5"/>
        <v>0</v>
      </c>
      <c r="G24" s="67">
        <f t="shared" si="5"/>
        <v>0</v>
      </c>
    </row>
    <row r="25" spans="1:7" s="24" customFormat="1" x14ac:dyDescent="0.25">
      <c r="A25" s="63" t="s">
        <v>404</v>
      </c>
      <c r="B25" s="67">
        <v>0</v>
      </c>
      <c r="C25" s="67">
        <v>0</v>
      </c>
      <c r="D25" s="67">
        <v>0</v>
      </c>
      <c r="E25" s="67">
        <v>0</v>
      </c>
      <c r="F25" s="67">
        <v>0</v>
      </c>
      <c r="G25" s="67">
        <f>D25-E25</f>
        <v>0</v>
      </c>
    </row>
    <row r="26" spans="1:7" s="24" customFormat="1" x14ac:dyDescent="0.25">
      <c r="A26" s="63" t="s">
        <v>405</v>
      </c>
      <c r="B26" s="67">
        <v>0</v>
      </c>
      <c r="C26" s="67">
        <v>0</v>
      </c>
      <c r="D26" s="67">
        <v>0</v>
      </c>
      <c r="E26" s="67">
        <v>0</v>
      </c>
      <c r="F26" s="67">
        <v>0</v>
      </c>
      <c r="G26" s="67">
        <f t="shared" ref="G26:G27" si="6">D26-E26</f>
        <v>0</v>
      </c>
    </row>
    <row r="27" spans="1:7" s="24" customFormat="1" x14ac:dyDescent="0.25">
      <c r="A27" s="53" t="s">
        <v>406</v>
      </c>
      <c r="B27" s="67">
        <v>0</v>
      </c>
      <c r="C27" s="67">
        <v>0</v>
      </c>
      <c r="D27" s="67">
        <v>0</v>
      </c>
      <c r="E27" s="67">
        <v>0</v>
      </c>
      <c r="F27" s="67">
        <v>0</v>
      </c>
      <c r="G27" s="67">
        <f t="shared" si="6"/>
        <v>0</v>
      </c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7">C29+C30</f>
        <v>0</v>
      </c>
      <c r="D28" s="67">
        <f t="shared" si="7"/>
        <v>0</v>
      </c>
      <c r="E28" s="67">
        <f t="shared" si="7"/>
        <v>0</v>
      </c>
      <c r="F28" s="67">
        <f t="shared" si="7"/>
        <v>0</v>
      </c>
      <c r="G28" s="67">
        <f t="shared" si="7"/>
        <v>0</v>
      </c>
    </row>
    <row r="29" spans="1:7" s="24" customFormat="1" x14ac:dyDescent="0.25">
      <c r="A29" s="63" t="s">
        <v>408</v>
      </c>
      <c r="B29" s="67">
        <v>0</v>
      </c>
      <c r="C29" s="67">
        <v>0</v>
      </c>
      <c r="D29" s="67">
        <v>0</v>
      </c>
      <c r="E29" s="67">
        <v>0</v>
      </c>
      <c r="F29" s="67">
        <v>0</v>
      </c>
      <c r="G29" s="67">
        <f>D29-E29</f>
        <v>0</v>
      </c>
    </row>
    <row r="30" spans="1:7" s="24" customFormat="1" x14ac:dyDescent="0.25">
      <c r="A30" s="63" t="s">
        <v>409</v>
      </c>
      <c r="B30" s="67">
        <v>0</v>
      </c>
      <c r="C30" s="67">
        <v>0</v>
      </c>
      <c r="D30" s="67">
        <v>0</v>
      </c>
      <c r="E30" s="67">
        <v>0</v>
      </c>
      <c r="F30" s="67">
        <v>0</v>
      </c>
      <c r="G30" s="67">
        <f t="shared" ref="G30:G31" si="8">D30-E30</f>
        <v>0</v>
      </c>
    </row>
    <row r="31" spans="1:7" s="24" customFormat="1" x14ac:dyDescent="0.25">
      <c r="A31" s="53" t="s">
        <v>410</v>
      </c>
      <c r="B31" s="67">
        <v>0</v>
      </c>
      <c r="C31" s="67">
        <v>0</v>
      </c>
      <c r="D31" s="67">
        <v>0</v>
      </c>
      <c r="E31" s="67">
        <v>0</v>
      </c>
      <c r="F31" s="67">
        <v>0</v>
      </c>
      <c r="G31" s="67">
        <f t="shared" si="8"/>
        <v>0</v>
      </c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5455459.9199999999</v>
      </c>
      <c r="C33" s="66">
        <f t="shared" ref="C33:G33" si="9">C21+C9</f>
        <v>0</v>
      </c>
      <c r="D33" s="66">
        <f t="shared" si="9"/>
        <v>5455459.9199999999</v>
      </c>
      <c r="E33" s="66">
        <f t="shared" si="9"/>
        <v>2360202.0300000003</v>
      </c>
      <c r="F33" s="66">
        <f t="shared" si="9"/>
        <v>2168143.5300000003</v>
      </c>
      <c r="G33" s="66">
        <f t="shared" si="9"/>
        <v>3095257.8899999997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5455459.9199999999</v>
      </c>
      <c r="Q2" s="18">
        <f>'Formato 6 d)'!C9</f>
        <v>0</v>
      </c>
      <c r="R2" s="18">
        <f>'Formato 6 d)'!D9</f>
        <v>5455459.9199999999</v>
      </c>
      <c r="S2" s="18">
        <f>'Formato 6 d)'!E9</f>
        <v>2360202.0300000003</v>
      </c>
      <c r="T2" s="18">
        <f>'Formato 6 d)'!F9</f>
        <v>2168143.5300000003</v>
      </c>
      <c r="U2" s="18">
        <f>'Formato 6 d)'!G9</f>
        <v>3095257.8899999997</v>
      </c>
    </row>
    <row r="3" spans="1:25" x14ac:dyDescent="0.2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5455459.9199999999</v>
      </c>
      <c r="Q3" s="18">
        <f>'Formato 6 d)'!C10</f>
        <v>0</v>
      </c>
      <c r="R3" s="18">
        <f>'Formato 6 d)'!D10</f>
        <v>5455459.9199999999</v>
      </c>
      <c r="S3" s="18">
        <f>'Formato 6 d)'!E10</f>
        <v>2360202.0300000003</v>
      </c>
      <c r="T3" s="18">
        <f>'Formato 6 d)'!F10</f>
        <v>2168143.5300000003</v>
      </c>
      <c r="U3" s="18">
        <f>'Formato 6 d)'!G10</f>
        <v>3095257.8899999997</v>
      </c>
      <c r="V3" s="18"/>
    </row>
    <row r="4" spans="1:25" x14ac:dyDescent="0.2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x14ac:dyDescent="0.2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x14ac:dyDescent="0.2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x14ac:dyDescent="0.2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x14ac:dyDescent="0.2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x14ac:dyDescent="0.2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x14ac:dyDescent="0.2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x14ac:dyDescent="0.2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x14ac:dyDescent="0.2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x14ac:dyDescent="0.2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x14ac:dyDescent="0.2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x14ac:dyDescent="0.2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x14ac:dyDescent="0.2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x14ac:dyDescent="0.2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x14ac:dyDescent="0.2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5455459.9199999999</v>
      </c>
      <c r="Q24" s="18">
        <f>'Formato 6 d)'!C33</f>
        <v>0</v>
      </c>
      <c r="R24" s="18">
        <f>'Formato 6 d)'!D33</f>
        <v>5455459.9199999999</v>
      </c>
      <c r="S24" s="18">
        <f>'Formato 6 d)'!E33</f>
        <v>2360202.0300000003</v>
      </c>
      <c r="T24" s="18">
        <f>'Formato 6 d)'!F33</f>
        <v>2168143.5300000003</v>
      </c>
      <c r="U24" s="18">
        <f>'Formato 6 d)'!G33</f>
        <v>3095257.8899999997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G43"/>
  <sheetViews>
    <sheetView showGridLines="0" topLeftCell="B1" zoomScale="85" zoomScaleNormal="85" zoomScalePageLayoutView="90" workbookViewId="0">
      <selection activeCell="E26" sqref="E26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25">
      <c r="A1" s="189" t="s">
        <v>413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414</v>
      </c>
      <c r="B3" s="175"/>
      <c r="C3" s="175"/>
      <c r="D3" s="175"/>
      <c r="E3" s="175"/>
      <c r="F3" s="175"/>
      <c r="G3" s="176"/>
    </row>
    <row r="4" spans="1:7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x14ac:dyDescent="0.25">
      <c r="A6" s="186" t="s">
        <v>3288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ht="48" customHeight="1" x14ac:dyDescent="0.25">
      <c r="A7" s="187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421</v>
      </c>
      <c r="B8" s="59">
        <f>SUM(B9:B20)</f>
        <v>7313000</v>
      </c>
      <c r="C8" s="59">
        <f t="shared" ref="C8:G8" si="0">SUM(C9:C20)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416</v>
      </c>
      <c r="B12" s="60">
        <v>0</v>
      </c>
      <c r="C12" s="24"/>
      <c r="D12" s="24"/>
      <c r="E12" s="24"/>
      <c r="F12" s="24"/>
      <c r="G12" s="24"/>
    </row>
    <row r="13" spans="1:7" x14ac:dyDescent="0.25">
      <c r="A13" s="53" t="s">
        <v>220</v>
      </c>
      <c r="B13" s="60">
        <v>0</v>
      </c>
      <c r="C13" s="60"/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417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418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10" t="s">
        <v>419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53" t="s">
        <v>240</v>
      </c>
      <c r="B18" s="60">
        <f>+'Formato 7 b)'!B8</f>
        <v>7313000</v>
      </c>
      <c r="C18" s="60">
        <f>+'Formato 7 b)'!C8</f>
        <v>7532390</v>
      </c>
      <c r="D18" s="60">
        <f>+'Formato 7 b)'!D8</f>
        <v>7758361.7000000011</v>
      </c>
      <c r="E18" s="60">
        <f>+'Formato 7 b)'!E8</f>
        <v>7991112.551</v>
      </c>
      <c r="F18" s="60">
        <f>+'Formato 7 b)'!F8</f>
        <v>8230845.9275300018</v>
      </c>
      <c r="G18" s="60">
        <f>+'Formato 7 b)'!G8</f>
        <v>8477771.3053559009</v>
      </c>
    </row>
    <row r="19" spans="1:7" x14ac:dyDescent="0.25">
      <c r="A19" s="53" t="s">
        <v>241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420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4"/>
      <c r="B21" s="54"/>
      <c r="C21" s="54"/>
      <c r="D21" s="54"/>
      <c r="E21" s="54"/>
      <c r="F21" s="54"/>
      <c r="G21" s="54"/>
    </row>
    <row r="22" spans="1:7" x14ac:dyDescent="0.25">
      <c r="A22" s="55" t="s">
        <v>422</v>
      </c>
      <c r="B22" s="61">
        <f>SUM(B23:B27)</f>
        <v>1595231.05</v>
      </c>
      <c r="C22" s="61">
        <f t="shared" ref="C22:G22" si="1">SUM(C23:C27)</f>
        <v>1643087.9815</v>
      </c>
      <c r="D22" s="61">
        <f t="shared" si="1"/>
        <v>1692380.6209450001</v>
      </c>
      <c r="E22" s="61">
        <f t="shared" si="1"/>
        <v>1743152.0395733502</v>
      </c>
      <c r="F22" s="61">
        <f t="shared" si="1"/>
        <v>1795446.6007605507</v>
      </c>
      <c r="G22" s="61">
        <f t="shared" si="1"/>
        <v>1849309.9987833672</v>
      </c>
    </row>
    <row r="23" spans="1:7" x14ac:dyDescent="0.25">
      <c r="A23" s="53" t="s">
        <v>423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424</v>
      </c>
      <c r="B24" s="60">
        <v>1595231.05</v>
      </c>
      <c r="C24" s="60">
        <f>+B24*1.03</f>
        <v>1643087.9815</v>
      </c>
      <c r="D24" s="60">
        <f t="shared" ref="D24:G24" si="2">+C24*1.03</f>
        <v>1692380.6209450001</v>
      </c>
      <c r="E24" s="60">
        <f t="shared" si="2"/>
        <v>1743152.0395733502</v>
      </c>
      <c r="F24" s="60">
        <f t="shared" si="2"/>
        <v>1795446.6007605507</v>
      </c>
      <c r="G24" s="60">
        <f t="shared" si="2"/>
        <v>1849309.9987833672</v>
      </c>
    </row>
    <row r="25" spans="1:7" x14ac:dyDescent="0.25">
      <c r="A25" s="53" t="s">
        <v>425</v>
      </c>
      <c r="B25" s="60">
        <v>0</v>
      </c>
      <c r="C25" s="24"/>
      <c r="D25" s="24"/>
      <c r="E25" s="24"/>
      <c r="F25" s="24"/>
      <c r="G25" s="24"/>
    </row>
    <row r="26" spans="1:7" x14ac:dyDescent="0.25">
      <c r="A26" s="56" t="s">
        <v>265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266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3">C30</f>
        <v>0</v>
      </c>
      <c r="D29" s="61">
        <f t="shared" si="3"/>
        <v>0</v>
      </c>
      <c r="E29" s="61">
        <f t="shared" si="3"/>
        <v>0</v>
      </c>
      <c r="F29" s="61">
        <f t="shared" si="3"/>
        <v>0</v>
      </c>
      <c r="G29" s="61">
        <f t="shared" si="3"/>
        <v>0</v>
      </c>
    </row>
    <row r="30" spans="1:7" x14ac:dyDescent="0.25">
      <c r="A30" s="53" t="s">
        <v>269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8908231.0500000007</v>
      </c>
      <c r="C32" s="61">
        <f t="shared" ref="C32:F32" si="4">C29+C22+C8</f>
        <v>9175477.9814999998</v>
      </c>
      <c r="D32" s="61">
        <f t="shared" si="4"/>
        <v>9450742.3209450021</v>
      </c>
      <c r="E32" s="61">
        <f t="shared" si="4"/>
        <v>9734264.59057335</v>
      </c>
      <c r="F32" s="61">
        <f t="shared" si="4"/>
        <v>10026292.528290553</v>
      </c>
      <c r="G32" s="61">
        <f>G29+G22+G8</f>
        <v>10327081.304139268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30" x14ac:dyDescent="0.25">
      <c r="A36" s="57" t="s">
        <v>273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25">
      <c r="A37" s="55" t="s">
        <v>429</v>
      </c>
      <c r="B37" s="61">
        <f>B36+B35</f>
        <v>0</v>
      </c>
      <c r="C37" s="61">
        <f t="shared" ref="C37:F37" si="5">C36+C35</f>
        <v>0</v>
      </c>
      <c r="D37" s="61">
        <f t="shared" si="5"/>
        <v>0</v>
      </c>
      <c r="E37" s="61">
        <f t="shared" si="5"/>
        <v>0</v>
      </c>
      <c r="F37" s="61">
        <f t="shared" si="5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idden="1" x14ac:dyDescent="0.25">
      <c r="A39" s="7"/>
      <c r="B39" s="7"/>
      <c r="C39" s="7"/>
      <c r="D39" s="7"/>
      <c r="E39" s="7"/>
      <c r="F39" s="7"/>
      <c r="G39" s="7"/>
    </row>
    <row r="40" spans="1:7" hidden="1" x14ac:dyDescent="0.25">
      <c r="A40" s="7"/>
      <c r="B40" s="7"/>
      <c r="C40" s="7"/>
      <c r="D40" s="7"/>
      <c r="E40" s="7"/>
      <c r="F40" s="7"/>
      <c r="G40" s="7"/>
    </row>
    <row r="41" spans="1:7" hidden="1" x14ac:dyDescent="0.25">
      <c r="A41" s="7"/>
      <c r="B41" s="7"/>
      <c r="C41" s="7"/>
      <c r="D41" s="7"/>
      <c r="E41" s="7"/>
      <c r="F41" s="7"/>
      <c r="G41" s="7"/>
    </row>
    <row r="42" spans="1:7" hidden="1" x14ac:dyDescent="0.25">
      <c r="A42" s="7"/>
      <c r="B42" s="7"/>
      <c r="C42" s="7"/>
      <c r="D42" s="7"/>
      <c r="E42" s="7"/>
      <c r="F42" s="7"/>
      <c r="G42" s="7"/>
    </row>
    <row r="43" spans="1:7" hidden="1" x14ac:dyDescent="0.2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disablePrompts="1"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B37 C26:G37 C8:G11 C13:G24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59" orientation="landscape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7313000</v>
      </c>
      <c r="Q2" s="18">
        <f>'Formato 7 a)'!C8</f>
        <v>7532390</v>
      </c>
      <c r="R2" s="18">
        <f>'Formato 7 a)'!D8</f>
        <v>7758361.7000000011</v>
      </c>
      <c r="S2" s="18">
        <f>'Formato 7 a)'!E8</f>
        <v>7991112.551</v>
      </c>
      <c r="T2" s="18">
        <f>'Formato 7 a)'!F8</f>
        <v>8230845.9275300018</v>
      </c>
      <c r="U2" s="18">
        <f>'Formato 7 a)'!G8</f>
        <v>8477771.3053559009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x14ac:dyDescent="0.2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x14ac:dyDescent="0.2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x14ac:dyDescent="0.2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a)'!C18</f>
        <v>7532390</v>
      </c>
      <c r="R6" s="18">
        <f>'Formato 7 a)'!D18</f>
        <v>7758361.7000000011</v>
      </c>
      <c r="S6" s="18">
        <f>'Formato 7 a)'!E18</f>
        <v>7991112.551</v>
      </c>
      <c r="T6" s="18">
        <f>'Formato 7 a)'!F18</f>
        <v>8230845.9275300018</v>
      </c>
      <c r="U6" s="18">
        <f>'Formato 7 a)'!G18</f>
        <v>8477771.3053559009</v>
      </c>
    </row>
    <row r="7" spans="1:21" x14ac:dyDescent="0.2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0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x14ac:dyDescent="0.2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x14ac:dyDescent="0.2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0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x14ac:dyDescent="0.2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x14ac:dyDescent="0.2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7313000</v>
      </c>
      <c r="Q12" s="18" t="e">
        <f>'Formato 7 a)'!#REF!</f>
        <v>#REF!</v>
      </c>
      <c r="R12" s="18" t="e">
        <f>'Formato 7 a)'!#REF!</f>
        <v>#REF!</v>
      </c>
      <c r="S12" s="18" t="e">
        <f>'Formato 7 a)'!#REF!</f>
        <v>#REF!</v>
      </c>
      <c r="T12" s="18" t="e">
        <f>'Formato 7 a)'!#REF!</f>
        <v>#REF!</v>
      </c>
      <c r="U12" s="18" t="e">
        <f>'Formato 7 a)'!#REF!</f>
        <v>#REF!</v>
      </c>
    </row>
    <row r="13" spans="1:21" x14ac:dyDescent="0.2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x14ac:dyDescent="0.2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1595231.05</v>
      </c>
      <c r="Q15" s="18">
        <f>'Formato 7 a)'!C22</f>
        <v>1643087.9815</v>
      </c>
      <c r="R15" s="18">
        <f>'Formato 7 a)'!D22</f>
        <v>1692380.6209450001</v>
      </c>
      <c r="S15" s="18">
        <f>'Formato 7 a)'!E22</f>
        <v>1743152.0395733502</v>
      </c>
      <c r="T15" s="18">
        <f>'Formato 7 a)'!F22</f>
        <v>1795446.6007605507</v>
      </c>
      <c r="U15" s="18">
        <f>'Formato 7 a)'!G22</f>
        <v>1849309.9987833672</v>
      </c>
    </row>
    <row r="16" spans="1:21" x14ac:dyDescent="0.2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x14ac:dyDescent="0.2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1595231.05</v>
      </c>
      <c r="Q17" s="18" t="e">
        <f>'Formato 7 a)'!#REF!</f>
        <v>#REF!</v>
      </c>
      <c r="R17" s="18" t="e">
        <f>'Formato 7 a)'!#REF!</f>
        <v>#REF!</v>
      </c>
      <c r="S17" s="18" t="e">
        <f>'Formato 7 a)'!#REF!</f>
        <v>#REF!</v>
      </c>
      <c r="T17" s="18" t="e">
        <f>'Formato 7 a)'!#REF!</f>
        <v>#REF!</v>
      </c>
      <c r="U17" s="18" t="e">
        <f>'Formato 7 a)'!#REF!</f>
        <v>#REF!</v>
      </c>
    </row>
    <row r="18" spans="1:21" x14ac:dyDescent="0.2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a)'!C24</f>
        <v>1643087.9815</v>
      </c>
      <c r="R18" s="18">
        <f>'Formato 7 a)'!D24</f>
        <v>1692380.6209450001</v>
      </c>
      <c r="S18" s="18">
        <f>'Formato 7 a)'!E24</f>
        <v>1743152.0395733502</v>
      </c>
      <c r="T18" s="18">
        <f>'Formato 7 a)'!F24</f>
        <v>1795446.6007605507</v>
      </c>
      <c r="U18" s="18">
        <f>'Formato 7 a)'!G24</f>
        <v>1849309.9987833672</v>
      </c>
    </row>
    <row r="19" spans="1:21" x14ac:dyDescent="0.2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x14ac:dyDescent="0.2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x14ac:dyDescent="0.2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x14ac:dyDescent="0.2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x14ac:dyDescent="0.2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8908231.0500000007</v>
      </c>
      <c r="Q23" s="18">
        <f>'Formato 7 a)'!C32</f>
        <v>9175477.9814999998</v>
      </c>
      <c r="R23" s="18">
        <f>'Formato 7 a)'!D32</f>
        <v>9450742.3209450021</v>
      </c>
      <c r="S23" s="18">
        <f>'Formato 7 a)'!E32</f>
        <v>9734264.59057335</v>
      </c>
      <c r="T23" s="18">
        <f>'Formato 7 a)'!F32</f>
        <v>10026292.528290553</v>
      </c>
      <c r="U23" s="18">
        <f>'Formato 7 a)'!G32</f>
        <v>10327081.304139268</v>
      </c>
    </row>
    <row r="24" spans="1:21" x14ac:dyDescent="0.2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>
    <pageSetUpPr fitToPage="1"/>
  </sheetPr>
  <dimension ref="A1:G31"/>
  <sheetViews>
    <sheetView showGridLines="0" topLeftCell="A4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25">
      <c r="A1" s="189" t="s">
        <v>451</v>
      </c>
      <c r="B1" s="189"/>
      <c r="C1" s="189"/>
      <c r="D1" s="189"/>
      <c r="E1" s="189"/>
      <c r="F1" s="189"/>
      <c r="G1" s="189"/>
    </row>
    <row r="2" spans="1:7" customFormat="1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customFormat="1" x14ac:dyDescent="0.25">
      <c r="A3" s="174" t="s">
        <v>452</v>
      </c>
      <c r="B3" s="175"/>
      <c r="C3" s="175"/>
      <c r="D3" s="175"/>
      <c r="E3" s="175"/>
      <c r="F3" s="175"/>
      <c r="G3" s="176"/>
    </row>
    <row r="4" spans="1:7" customFormat="1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customFormat="1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customFormat="1" x14ac:dyDescent="0.25">
      <c r="A6" s="201" t="s">
        <v>3142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customFormat="1" ht="48" customHeight="1" x14ac:dyDescent="0.25">
      <c r="A7" s="202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453</v>
      </c>
      <c r="B8" s="59">
        <f>SUM(B9:B17)</f>
        <v>7313000</v>
      </c>
      <c r="C8" s="59">
        <f t="shared" ref="C8:G8" si="0">SUM(C9:C17)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454</v>
      </c>
      <c r="B9" s="60">
        <f>+'Formato 6 a)'!B10*1.03</f>
        <v>5619123.7176000001</v>
      </c>
      <c r="C9" s="60">
        <f>+B9*1.03</f>
        <v>5787697.4291280005</v>
      </c>
      <c r="D9" s="60">
        <f t="shared" ref="D9:G9" si="1">+C9*1.03</f>
        <v>5961328.3520018402</v>
      </c>
      <c r="E9" s="60">
        <f t="shared" si="1"/>
        <v>6140168.2025618954</v>
      </c>
      <c r="F9" s="60">
        <f t="shared" si="1"/>
        <v>6324373.2486387528</v>
      </c>
      <c r="G9" s="60">
        <f t="shared" si="1"/>
        <v>6514104.446097916</v>
      </c>
    </row>
    <row r="10" spans="1:7" x14ac:dyDescent="0.25">
      <c r="A10" s="53" t="s">
        <v>455</v>
      </c>
      <c r="B10" s="60">
        <f>+'Formato 6 a)'!B18*1.03</f>
        <v>201693.57</v>
      </c>
      <c r="C10" s="60">
        <f t="shared" ref="C10:C13" si="2">+B10*1.03</f>
        <v>207744.37710000001</v>
      </c>
      <c r="D10" s="60">
        <f t="shared" ref="D10:G10" si="3">+C10*1.03</f>
        <v>213976.70841300001</v>
      </c>
      <c r="E10" s="60">
        <f t="shared" si="3"/>
        <v>220396.00966539001</v>
      </c>
      <c r="F10" s="60">
        <f t="shared" si="3"/>
        <v>227007.88995535171</v>
      </c>
      <c r="G10" s="60">
        <f t="shared" si="3"/>
        <v>233818.12665401227</v>
      </c>
    </row>
    <row r="11" spans="1:7" x14ac:dyDescent="0.25">
      <c r="A11" s="53" t="s">
        <v>456</v>
      </c>
      <c r="B11" s="60">
        <f>+'Formato 6 a)'!B28*1.03</f>
        <v>1454587.7124000001</v>
      </c>
      <c r="C11" s="60">
        <f t="shared" si="2"/>
        <v>1498225.3437720002</v>
      </c>
      <c r="D11" s="60">
        <f t="shared" ref="D11:G11" si="4">+C11*1.03</f>
        <v>1543172.1040851602</v>
      </c>
      <c r="E11" s="60">
        <f t="shared" si="4"/>
        <v>1589467.267207715</v>
      </c>
      <c r="F11" s="60">
        <f t="shared" si="4"/>
        <v>1637151.2852239464</v>
      </c>
      <c r="G11" s="60">
        <f t="shared" si="4"/>
        <v>1686265.8237806649</v>
      </c>
    </row>
    <row r="12" spans="1:7" x14ac:dyDescent="0.25">
      <c r="A12" s="53" t="s">
        <v>457</v>
      </c>
      <c r="B12" s="60">
        <v>0</v>
      </c>
      <c r="C12" s="60">
        <f t="shared" si="2"/>
        <v>0</v>
      </c>
      <c r="D12" s="60">
        <f t="shared" ref="D12:G12" si="5">+C12*1.03</f>
        <v>0</v>
      </c>
      <c r="E12" s="60">
        <f t="shared" si="5"/>
        <v>0</v>
      </c>
      <c r="F12" s="60">
        <f t="shared" si="5"/>
        <v>0</v>
      </c>
      <c r="G12" s="60">
        <f t="shared" si="5"/>
        <v>0</v>
      </c>
    </row>
    <row r="13" spans="1:7" x14ac:dyDescent="0.25">
      <c r="A13" s="53" t="s">
        <v>458</v>
      </c>
      <c r="B13" s="60">
        <f>+'Formato 6 a)'!B48*1.03</f>
        <v>37595</v>
      </c>
      <c r="C13" s="60">
        <f t="shared" si="2"/>
        <v>38722.85</v>
      </c>
      <c r="D13" s="60">
        <f t="shared" ref="D13:G13" si="6">+C13*1.03</f>
        <v>39884.535499999998</v>
      </c>
      <c r="E13" s="60">
        <f t="shared" si="6"/>
        <v>41081.071564999998</v>
      </c>
      <c r="F13" s="60">
        <f t="shared" si="6"/>
        <v>42313.503711949998</v>
      </c>
      <c r="G13" s="60">
        <f t="shared" si="6"/>
        <v>43582.908823308499</v>
      </c>
    </row>
    <row r="14" spans="1:7" x14ac:dyDescent="0.25">
      <c r="A14" s="53" t="s">
        <v>459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460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461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3" t="s">
        <v>462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88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1595231.05</v>
      </c>
      <c r="C19" s="61">
        <f t="shared" ref="C19:G19" si="7">SUM(C20:C28)</f>
        <v>1643087.9815</v>
      </c>
      <c r="D19" s="61">
        <f t="shared" si="7"/>
        <v>1692380.6209450001</v>
      </c>
      <c r="E19" s="61">
        <f t="shared" si="7"/>
        <v>1743152.0395733502</v>
      </c>
      <c r="F19" s="61">
        <f t="shared" si="7"/>
        <v>1795446.6007605507</v>
      </c>
      <c r="G19" s="61">
        <f t="shared" si="7"/>
        <v>1849309.9987833672</v>
      </c>
    </row>
    <row r="20" spans="1:7" x14ac:dyDescent="0.25">
      <c r="A20" s="53" t="s">
        <v>454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455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456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457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458</v>
      </c>
      <c r="B24" s="60">
        <f>+'Formato 7 a)'!B24</f>
        <v>1595231.05</v>
      </c>
      <c r="C24" s="60">
        <f>+B24*1.03</f>
        <v>1643087.9815</v>
      </c>
      <c r="D24" s="60">
        <f t="shared" ref="D24:G24" si="8">+C24*1.03</f>
        <v>1692380.6209450001</v>
      </c>
      <c r="E24" s="60">
        <f t="shared" si="8"/>
        <v>1743152.0395733502</v>
      </c>
      <c r="F24" s="60">
        <f t="shared" si="8"/>
        <v>1795446.6007605507</v>
      </c>
      <c r="G24" s="60">
        <f t="shared" si="8"/>
        <v>1849309.9987833672</v>
      </c>
    </row>
    <row r="25" spans="1:7" x14ac:dyDescent="0.25">
      <c r="A25" s="53" t="s">
        <v>459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464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3" t="s">
        <v>462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8908231.0500000007</v>
      </c>
      <c r="C30" s="61">
        <f t="shared" ref="C30:G30" si="9">C8+C19</f>
        <v>9175477.9814999998</v>
      </c>
      <c r="D30" s="61">
        <f t="shared" si="9"/>
        <v>9450742.3209450021</v>
      </c>
      <c r="E30" s="61">
        <f t="shared" si="9"/>
        <v>9734264.59057335</v>
      </c>
      <c r="F30" s="61">
        <f t="shared" si="9"/>
        <v>10026292.528290553</v>
      </c>
      <c r="G30" s="61">
        <f t="shared" si="9"/>
        <v>10327081.304139268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7313000</v>
      </c>
      <c r="Q2" s="18">
        <f>'Formato 7 b)'!C8</f>
        <v>7532390</v>
      </c>
      <c r="R2" s="18">
        <f>'Formato 7 b)'!D8</f>
        <v>7758361.7000000011</v>
      </c>
      <c r="S2" s="18">
        <f>'Formato 7 b)'!E8</f>
        <v>7991112.551</v>
      </c>
      <c r="T2" s="18">
        <f>'Formato 7 b)'!F8</f>
        <v>8230845.9275300018</v>
      </c>
      <c r="U2" s="18">
        <f>'Formato 7 b)'!G8</f>
        <v>8477771.3053559009</v>
      </c>
    </row>
    <row r="3" spans="1:21" x14ac:dyDescent="0.2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5619123.7176000001</v>
      </c>
      <c r="Q3" s="18">
        <f>'Formato 7 b)'!C9</f>
        <v>5787697.4291280005</v>
      </c>
      <c r="R3" s="18">
        <f>'Formato 7 b)'!D9</f>
        <v>5961328.3520018402</v>
      </c>
      <c r="S3" s="18">
        <f>'Formato 7 b)'!E9</f>
        <v>6140168.2025618954</v>
      </c>
      <c r="T3" s="18">
        <f>'Formato 7 b)'!F9</f>
        <v>6324373.2486387528</v>
      </c>
      <c r="U3" s="18">
        <f>'Formato 7 b)'!G9</f>
        <v>6514104.446097916</v>
      </c>
    </row>
    <row r="4" spans="1:21" x14ac:dyDescent="0.2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201693.57</v>
      </c>
      <c r="Q4" s="18">
        <f>'Formato 7 b)'!C10</f>
        <v>207744.37710000001</v>
      </c>
      <c r="R4" s="18">
        <f>'Formato 7 b)'!D10</f>
        <v>213976.70841300001</v>
      </c>
      <c r="S4" s="18">
        <f>'Formato 7 b)'!E10</f>
        <v>220396.00966539001</v>
      </c>
      <c r="T4" s="18">
        <f>'Formato 7 b)'!F10</f>
        <v>227007.88995535171</v>
      </c>
      <c r="U4" s="18">
        <f>'Formato 7 b)'!G10</f>
        <v>233818.12665401227</v>
      </c>
    </row>
    <row r="5" spans="1:21" x14ac:dyDescent="0.2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1454587.7124000001</v>
      </c>
      <c r="Q5" s="18">
        <f>'Formato 7 b)'!C11</f>
        <v>1498225.3437720002</v>
      </c>
      <c r="R5" s="18">
        <f>'Formato 7 b)'!D11</f>
        <v>1543172.1040851602</v>
      </c>
      <c r="S5" s="18">
        <f>'Formato 7 b)'!E11</f>
        <v>1589467.267207715</v>
      </c>
      <c r="T5" s="18">
        <f>'Formato 7 b)'!F11</f>
        <v>1637151.2852239464</v>
      </c>
      <c r="U5" s="18">
        <f>'Formato 7 b)'!G11</f>
        <v>1686265.8237806649</v>
      </c>
    </row>
    <row r="6" spans="1:21" x14ac:dyDescent="0.2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0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x14ac:dyDescent="0.2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37595</v>
      </c>
      <c r="Q7" s="18">
        <f>'Formato 7 b)'!C13</f>
        <v>38722.85</v>
      </c>
      <c r="R7" s="18">
        <f>'Formato 7 b)'!D13</f>
        <v>39884.535499999998</v>
      </c>
      <c r="S7" s="18">
        <f>'Formato 7 b)'!E13</f>
        <v>41081.071564999998</v>
      </c>
      <c r="T7" s="18">
        <f>'Formato 7 b)'!F13</f>
        <v>42313.503711949998</v>
      </c>
      <c r="U7" s="18">
        <f>'Formato 7 b)'!G13</f>
        <v>43582.908823308499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0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x14ac:dyDescent="0.2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x14ac:dyDescent="0.2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x14ac:dyDescent="0.2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1595231.05</v>
      </c>
      <c r="Q12" s="18">
        <f>'Formato 7 b)'!C19</f>
        <v>1643087.9815</v>
      </c>
      <c r="R12" s="18">
        <f>'Formato 7 b)'!D19</f>
        <v>1692380.6209450001</v>
      </c>
      <c r="S12" s="18">
        <f>'Formato 7 b)'!E19</f>
        <v>1743152.0395733502</v>
      </c>
      <c r="T12" s="18">
        <f>'Formato 7 b)'!F19</f>
        <v>1795446.6007605507</v>
      </c>
      <c r="U12" s="18">
        <f>'Formato 7 b)'!G19</f>
        <v>1849309.9987833672</v>
      </c>
    </row>
    <row r="13" spans="1:21" x14ac:dyDescent="0.2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x14ac:dyDescent="0.2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x14ac:dyDescent="0.2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x14ac:dyDescent="0.2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x14ac:dyDescent="0.2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1595231.05</v>
      </c>
      <c r="Q17" s="18">
        <f>'Formato 7 b)'!C24</f>
        <v>1643087.9815</v>
      </c>
      <c r="R17" s="18">
        <f>'Formato 7 b)'!D24</f>
        <v>1692380.6209450001</v>
      </c>
      <c r="S17" s="18">
        <f>'Formato 7 b)'!E24</f>
        <v>1743152.0395733502</v>
      </c>
      <c r="T17" s="18">
        <f>'Formato 7 b)'!F24</f>
        <v>1795446.6007605507</v>
      </c>
      <c r="U17" s="18">
        <f>'Formato 7 b)'!G24</f>
        <v>1849309.9987833672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x14ac:dyDescent="0.2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x14ac:dyDescent="0.2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x14ac:dyDescent="0.2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8908231.0500000007</v>
      </c>
      <c r="Q22" s="18">
        <f>'Formato 7 b)'!C30</f>
        <v>9175477.9814999998</v>
      </c>
      <c r="R22" s="18">
        <f>'Formato 7 b)'!D30</f>
        <v>9450742.3209450021</v>
      </c>
      <c r="S22" s="18">
        <f>'Formato 7 b)'!E30</f>
        <v>9734264.59057335</v>
      </c>
      <c r="T22" s="18">
        <f>'Formato 7 b)'!F30</f>
        <v>10026292.528290553</v>
      </c>
      <c r="U22" s="18">
        <f>'Formato 7 b)'!G30</f>
        <v>10327081.304139268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G47"/>
  <sheetViews>
    <sheetView showGridLines="0" zoomScaleNormal="100" workbookViewId="0">
      <selection activeCell="E26" sqref="E26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466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467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6" t="s">
        <v>3288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7"/>
      <c r="B6" s="205"/>
      <c r="C6" s="205"/>
      <c r="D6" s="205"/>
      <c r="E6" s="205"/>
      <c r="F6" s="205"/>
      <c r="G6" s="87" t="s">
        <v>3294</v>
      </c>
    </row>
    <row r="7" spans="1:7" x14ac:dyDescent="0.25">
      <c r="A7" s="52" t="s">
        <v>468</v>
      </c>
      <c r="B7" s="59">
        <f>SUM(B8:B19)</f>
        <v>5989213.3499999987</v>
      </c>
      <c r="C7" s="59">
        <f t="shared" ref="C7:G7" si="0">SUM(C8:C19)</f>
        <v>5987192.3200000003</v>
      </c>
      <c r="D7" s="59">
        <f t="shared" si="0"/>
        <v>6129041.9699999997</v>
      </c>
      <c r="E7" s="59">
        <f t="shared" si="0"/>
        <v>6614439.2400000002</v>
      </c>
      <c r="F7" s="59">
        <f t="shared" si="0"/>
        <v>6825999.2699999996</v>
      </c>
      <c r="G7" s="59">
        <f t="shared" si="0"/>
        <v>3738304.14</v>
      </c>
    </row>
    <row r="8" spans="1:7" x14ac:dyDescent="0.25">
      <c r="A8" s="53" t="s">
        <v>469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53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472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6" t="s">
        <v>474</v>
      </c>
      <c r="B13" s="60">
        <v>0</v>
      </c>
      <c r="C13" s="60">
        <v>0</v>
      </c>
      <c r="D13" s="60">
        <v>0</v>
      </c>
      <c r="E13" s="60">
        <v>3040740.13</v>
      </c>
      <c r="F13" s="60">
        <v>0</v>
      </c>
      <c r="G13" s="60">
        <v>0</v>
      </c>
    </row>
    <row r="14" spans="1:7" x14ac:dyDescent="0.25">
      <c r="A14" s="53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>+'Formato 5'!D15</f>
        <v>0</v>
      </c>
    </row>
    <row r="15" spans="1:7" x14ac:dyDescent="0.25">
      <c r="A15" s="53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477</v>
      </c>
      <c r="B16" s="60">
        <v>0</v>
      </c>
      <c r="C16" s="60">
        <v>0</v>
      </c>
      <c r="D16" s="60">
        <v>0</v>
      </c>
      <c r="E16" s="60"/>
      <c r="F16" s="60">
        <v>0</v>
      </c>
      <c r="G16" s="60">
        <v>0</v>
      </c>
    </row>
    <row r="17" spans="1:7" x14ac:dyDescent="0.25">
      <c r="A17" s="53" t="s">
        <v>3298</v>
      </c>
      <c r="B17" s="60">
        <v>5989213.3499999987</v>
      </c>
      <c r="C17" s="60">
        <v>5987192.3200000003</v>
      </c>
      <c r="D17" s="60">
        <v>6129041.9699999997</v>
      </c>
      <c r="E17" s="60">
        <v>3573699.1100000003</v>
      </c>
      <c r="F17" s="60">
        <v>6825999.2699999996</v>
      </c>
      <c r="G17" s="158">
        <f>+'Formato 5'!E34</f>
        <v>3738304.14</v>
      </c>
    </row>
    <row r="18" spans="1:7" x14ac:dyDescent="0.25">
      <c r="A18" s="53" t="s">
        <v>478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53" t="s">
        <v>479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109730.49</v>
      </c>
      <c r="C21" s="61">
        <f t="shared" ref="C21:G21" si="1">SUM(C22:C26)</f>
        <v>2747593.51</v>
      </c>
      <c r="D21" s="61">
        <f t="shared" si="1"/>
        <v>956452.14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481</v>
      </c>
      <c r="B23" s="60">
        <v>109730.49</v>
      </c>
      <c r="C23" s="60">
        <v>2747593.51</v>
      </c>
      <c r="D23" s="60">
        <v>956452.14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482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>+'Formato 5'!E54</f>
        <v>0</v>
      </c>
    </row>
    <row r="25" spans="1:7" x14ac:dyDescent="0.25">
      <c r="A25" s="53" t="s">
        <v>483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484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0</v>
      </c>
      <c r="G28" s="61">
        <f t="shared" si="2"/>
        <v>0</v>
      </c>
    </row>
    <row r="29" spans="1:7" x14ac:dyDescent="0.25">
      <c r="A29" s="53" t="s">
        <v>269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6098943.8399999989</v>
      </c>
      <c r="C31" s="61">
        <f t="shared" ref="C31:G31" si="3">C7+C21+C28</f>
        <v>8734785.8300000001</v>
      </c>
      <c r="D31" s="61">
        <f t="shared" si="3"/>
        <v>7085494.1099999994</v>
      </c>
      <c r="E31" s="61">
        <f t="shared" si="3"/>
        <v>6614439.2400000002</v>
      </c>
      <c r="F31" s="61">
        <f>F7+F21+F28</f>
        <v>6825999.2699999996</v>
      </c>
      <c r="G31" s="61">
        <f t="shared" si="3"/>
        <v>3738304.14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30" x14ac:dyDescent="0.25">
      <c r="A35" s="57" t="s">
        <v>488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0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89"/>
    </row>
    <row r="39" spans="1:7" ht="15" customHeight="1" x14ac:dyDescent="0.25">
      <c r="A39" s="203" t="s">
        <v>3292</v>
      </c>
      <c r="B39" s="203"/>
      <c r="C39" s="203"/>
      <c r="D39" s="203"/>
      <c r="E39" s="203"/>
      <c r="F39" s="203"/>
      <c r="G39" s="203"/>
    </row>
    <row r="40" spans="1:7" ht="15" customHeight="1" x14ac:dyDescent="0.25">
      <c r="A40" s="203" t="s">
        <v>3293</v>
      </c>
      <c r="B40" s="203"/>
      <c r="C40" s="203"/>
      <c r="D40" s="203"/>
      <c r="E40" s="203"/>
      <c r="F40" s="203"/>
      <c r="G40" s="203"/>
    </row>
    <row r="42" spans="1:7" ht="15" hidden="1" customHeight="1" x14ac:dyDescent="0.25"/>
    <row r="43" spans="1:7" ht="15" hidden="1" customHeight="1" x14ac:dyDescent="0.25"/>
    <row r="44" spans="1:7" ht="15" hidden="1" customHeight="1" x14ac:dyDescent="0.25"/>
    <row r="45" spans="1:7" ht="15" hidden="1" customHeight="1" x14ac:dyDescent="0.25"/>
    <row r="46" spans="1:7" ht="15" hidden="1" customHeight="1" x14ac:dyDescent="0.25"/>
    <row r="47" spans="1:7" ht="15.75" hidden="1" customHeight="1" x14ac:dyDescent="0.2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G7:G36 B17:F36 B7:F15">
      <formula1>-1.79769313486231E+100</formula1>
      <formula2>1.79769313486231E+100</formula2>
    </dataValidation>
  </dataValidations>
  <pageMargins left="0.7" right="0.7" top="0.75" bottom="0.75" header="0.3" footer="0.3"/>
  <pageSetup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5989213.3499999987</v>
      </c>
      <c r="Q2" s="18">
        <f>'Formato 7 c)'!C7</f>
        <v>5987192.3200000003</v>
      </c>
      <c r="R2" s="18">
        <f>'Formato 7 c)'!D7</f>
        <v>6129041.9699999997</v>
      </c>
      <c r="S2" s="18">
        <f>'Formato 7 c)'!E7</f>
        <v>6614439.2400000002</v>
      </c>
      <c r="T2" s="18">
        <f>'Formato 7 c)'!F7</f>
        <v>6825999.2699999996</v>
      </c>
      <c r="U2" s="18">
        <f>'Formato 7 c)'!G7</f>
        <v>3738304.14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x14ac:dyDescent="0.2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x14ac:dyDescent="0.2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x14ac:dyDescent="0.2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x14ac:dyDescent="0.2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0</v>
      </c>
      <c r="U7" s="18">
        <f>'Formato 7 c)'!G12</f>
        <v>0</v>
      </c>
    </row>
    <row r="8" spans="1:21" x14ac:dyDescent="0.2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3040740.13</v>
      </c>
      <c r="T8" s="18">
        <f>'Formato 7 c)'!F13</f>
        <v>0</v>
      </c>
      <c r="U8" s="18">
        <f>'Formato 7 c)'!G13</f>
        <v>0</v>
      </c>
    </row>
    <row r="9" spans="1:21" x14ac:dyDescent="0.2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0</v>
      </c>
      <c r="U9" s="18">
        <f>'Formato 7 c)'!G14</f>
        <v>0</v>
      </c>
    </row>
    <row r="10" spans="1:21" x14ac:dyDescent="0.2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c)'!B17</f>
        <v>5989213.3499999987</v>
      </c>
      <c r="Q11" s="18">
        <f>'Formato 7 c)'!C17</f>
        <v>5987192.3200000003</v>
      </c>
      <c r="R11" s="18">
        <f>'Formato 7 c)'!D17</f>
        <v>6129041.9699999997</v>
      </c>
      <c r="S11" s="18">
        <f>'Formato 7 c)'!E17</f>
        <v>3573699.1100000003</v>
      </c>
      <c r="T11" s="18">
        <f>'Formato 7 c)'!F17</f>
        <v>6825999.2699999996</v>
      </c>
      <c r="U11" s="18">
        <f>'Formato 7 c)'!G16</f>
        <v>0</v>
      </c>
    </row>
    <row r="12" spans="1:21" x14ac:dyDescent="0.2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 t="e">
        <f>'Formato 7 c)'!#REF!</f>
        <v>#REF!</v>
      </c>
      <c r="Q12" s="18" t="e">
        <f>'Formato 7 c)'!#REF!</f>
        <v>#REF!</v>
      </c>
      <c r="R12" s="18" t="e">
        <f>'Formato 7 c)'!#REF!</f>
        <v>#REF!</v>
      </c>
      <c r="S12" s="18" t="e">
        <f>'Formato 7 c)'!#REF!</f>
        <v>#REF!</v>
      </c>
      <c r="T12" s="18" t="e">
        <f>'Formato 7 c)'!#REF!</f>
        <v>#REF!</v>
      </c>
      <c r="U12" s="18">
        <f>'Formato 7 c)'!G17</f>
        <v>3738304.14</v>
      </c>
    </row>
    <row r="13" spans="1:21" x14ac:dyDescent="0.2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0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x14ac:dyDescent="0.2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109730.49</v>
      </c>
      <c r="Q15" s="18">
        <f>'Formato 7 c)'!C21</f>
        <v>2747593.51</v>
      </c>
      <c r="R15" s="18">
        <f>'Formato 7 c)'!D21</f>
        <v>956452.14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x14ac:dyDescent="0.2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x14ac:dyDescent="0.2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109730.49</v>
      </c>
      <c r="Q17" s="18">
        <f>'Formato 7 c)'!C23</f>
        <v>2747593.51</v>
      </c>
      <c r="R17" s="18">
        <f>'Formato 7 c)'!D23</f>
        <v>956452.14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x14ac:dyDescent="0.2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x14ac:dyDescent="0.2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x14ac:dyDescent="0.2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x14ac:dyDescent="0.2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0</v>
      </c>
      <c r="U21" s="18">
        <f>'Formato 7 c)'!G28</f>
        <v>0</v>
      </c>
    </row>
    <row r="22" spans="1:21" x14ac:dyDescent="0.2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0</v>
      </c>
      <c r="U22" s="18">
        <f>'Formato 7 c)'!G29</f>
        <v>0</v>
      </c>
    </row>
    <row r="23" spans="1:21" x14ac:dyDescent="0.2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6098943.8399999989</v>
      </c>
      <c r="Q23" s="18">
        <f>'Formato 7 c)'!C31</f>
        <v>8734785.8300000001</v>
      </c>
      <c r="R23" s="18">
        <f>'Formato 7 c)'!D31</f>
        <v>7085494.1099999994</v>
      </c>
      <c r="S23" s="18">
        <f>'Formato 7 c)'!E31</f>
        <v>6614439.2400000002</v>
      </c>
      <c r="T23" s="18">
        <f>'Formato 7 c)'!F31</f>
        <v>6825999.2699999996</v>
      </c>
      <c r="U23" s="18">
        <f>'Formato 7 c)'!G31</f>
        <v>3738304.14</v>
      </c>
    </row>
    <row r="24" spans="1:21" x14ac:dyDescent="0.2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0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0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G33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490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491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8" t="s">
        <v>3142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9"/>
      <c r="B6" s="205"/>
      <c r="C6" s="205"/>
      <c r="D6" s="205"/>
      <c r="E6" s="205"/>
      <c r="F6" s="205"/>
      <c r="G6" s="87" t="s">
        <v>3295</v>
      </c>
    </row>
    <row r="7" spans="1:7" x14ac:dyDescent="0.25">
      <c r="A7" s="52" t="s">
        <v>492</v>
      </c>
      <c r="B7" s="59">
        <f t="shared" ref="B7:F7" si="0">SUM(B8:B16)</f>
        <v>5989213.3499999987</v>
      </c>
      <c r="C7" s="59">
        <f t="shared" si="0"/>
        <v>5987192.3200000003</v>
      </c>
      <c r="D7" s="59">
        <f t="shared" si="0"/>
        <v>5946944.8499999996</v>
      </c>
      <c r="E7" s="59">
        <f t="shared" si="0"/>
        <v>6222126.4799999995</v>
      </c>
      <c r="F7" s="59">
        <f t="shared" si="0"/>
        <v>6878999.1799999997</v>
      </c>
      <c r="G7" s="59">
        <f t="shared" ref="G7" si="1">SUM(G8:G16)</f>
        <v>2852348.74</v>
      </c>
    </row>
    <row r="8" spans="1:7" x14ac:dyDescent="0.25">
      <c r="A8" s="53" t="s">
        <v>454</v>
      </c>
      <c r="B8" s="60">
        <v>4606925.3099999996</v>
      </c>
      <c r="C8" s="60">
        <v>4488913.33</v>
      </c>
      <c r="D8" s="60">
        <v>4651391.51</v>
      </c>
      <c r="E8" s="60">
        <v>4899335.5199999996</v>
      </c>
      <c r="F8" s="148">
        <f>+'[1]Formato 6 a)'!D10</f>
        <v>5515722.96</v>
      </c>
      <c r="G8" s="148">
        <f>+'Formato 6 a)'!E10</f>
        <v>2360202.0300000003</v>
      </c>
    </row>
    <row r="9" spans="1:7" x14ac:dyDescent="0.25">
      <c r="A9" s="53" t="s">
        <v>455</v>
      </c>
      <c r="B9" s="60">
        <v>93571.13</v>
      </c>
      <c r="C9" s="60">
        <v>93255.99</v>
      </c>
      <c r="D9" s="60">
        <v>145794.76999999999</v>
      </c>
      <c r="E9" s="60">
        <v>112500.63</v>
      </c>
      <c r="F9" s="148">
        <f>+'[1]Formato 6 a)'!D18</f>
        <v>118895</v>
      </c>
      <c r="G9" s="148">
        <f>+'Formato 6 a)'!E18</f>
        <v>45446.140000000007</v>
      </c>
    </row>
    <row r="10" spans="1:7" x14ac:dyDescent="0.25">
      <c r="A10" s="53" t="s">
        <v>456</v>
      </c>
      <c r="B10" s="60">
        <v>1109291.6399999999</v>
      </c>
      <c r="C10" s="60">
        <v>993816.08000000042</v>
      </c>
      <c r="D10" s="60">
        <v>1012741.6200000001</v>
      </c>
      <c r="E10" s="60">
        <v>1031778.3799999999</v>
      </c>
      <c r="F10" s="148">
        <f>+'[1]Formato 6 a)'!D28</f>
        <v>1040281.7200000001</v>
      </c>
      <c r="G10" s="148">
        <f>+'Formato 6 a)'!E28</f>
        <v>446700.56999999995</v>
      </c>
    </row>
    <row r="11" spans="1:7" x14ac:dyDescent="0.25">
      <c r="A11" s="53" t="s">
        <v>457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458</v>
      </c>
      <c r="B12" s="60">
        <v>179425.27</v>
      </c>
      <c r="C12" s="60">
        <v>411206.92000000004</v>
      </c>
      <c r="D12" s="60">
        <v>137016.95000000001</v>
      </c>
      <c r="E12" s="60">
        <v>178511.94999999998</v>
      </c>
      <c r="F12" s="148">
        <f>+'[1]Formato 6 a)'!D48</f>
        <v>204099.5</v>
      </c>
      <c r="G12" s="148">
        <f>+'Formato 6 a)'!E48</f>
        <v>0</v>
      </c>
    </row>
    <row r="13" spans="1:7" x14ac:dyDescent="0.25">
      <c r="A13" s="53" t="s">
        <v>459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460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461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462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4"/>
      <c r="B17" s="54"/>
      <c r="C17" s="54"/>
      <c r="D17" s="54"/>
      <c r="E17" s="54"/>
      <c r="F17" s="54"/>
      <c r="G17" s="54"/>
    </row>
    <row r="18" spans="1:7" x14ac:dyDescent="0.25">
      <c r="A18" s="55" t="s">
        <v>493</v>
      </c>
      <c r="B18" s="61">
        <f>SUM(B19:B27)</f>
        <v>0</v>
      </c>
      <c r="C18" s="61">
        <f t="shared" ref="C18:G18" si="2">SUM(C19:C27)</f>
        <v>0</v>
      </c>
      <c r="D18" s="61">
        <f t="shared" si="2"/>
        <v>0</v>
      </c>
      <c r="E18" s="61">
        <f t="shared" si="2"/>
        <v>0</v>
      </c>
      <c r="F18" s="61">
        <f t="shared" si="2"/>
        <v>0</v>
      </c>
      <c r="G18" s="61">
        <f t="shared" si="2"/>
        <v>0</v>
      </c>
    </row>
    <row r="19" spans="1:7" x14ac:dyDescent="0.25">
      <c r="A19" s="53" t="s">
        <v>454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455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3" t="s">
        <v>460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462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5989213.3499999987</v>
      </c>
      <c r="C29" s="60">
        <f t="shared" ref="C29:G29" si="3">C7+C18</f>
        <v>5987192.3200000003</v>
      </c>
      <c r="D29" s="60">
        <f t="shared" si="3"/>
        <v>5946944.8499999996</v>
      </c>
      <c r="E29" s="60">
        <f t="shared" si="3"/>
        <v>6222126.4799999995</v>
      </c>
      <c r="F29" s="60">
        <f t="shared" si="3"/>
        <v>6878999.1799999997</v>
      </c>
      <c r="G29" s="60">
        <f t="shared" si="3"/>
        <v>2852348.74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89"/>
    </row>
    <row r="32" spans="1:7" x14ac:dyDescent="0.25">
      <c r="A32" s="203" t="s">
        <v>3292</v>
      </c>
      <c r="B32" s="203"/>
      <c r="C32" s="203"/>
      <c r="D32" s="203"/>
      <c r="E32" s="203"/>
      <c r="F32" s="203"/>
      <c r="G32" s="203"/>
    </row>
    <row r="33" spans="1:7" x14ac:dyDescent="0.25">
      <c r="A33" s="203" t="s">
        <v>3293</v>
      </c>
      <c r="B33" s="203"/>
      <c r="C33" s="203"/>
      <c r="D33" s="203"/>
      <c r="E33" s="203"/>
      <c r="F33" s="203"/>
      <c r="G33" s="203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5989213.3499999987</v>
      </c>
      <c r="Q2" s="18">
        <f>'Formato 7 d)'!C7</f>
        <v>5987192.3200000003</v>
      </c>
      <c r="R2" s="18">
        <f>'Formato 7 d)'!D7</f>
        <v>5946944.8499999996</v>
      </c>
      <c r="S2" s="18">
        <f>'Formato 7 d)'!E7</f>
        <v>6222126.4799999995</v>
      </c>
      <c r="T2" s="18">
        <f>'Formato 7 d)'!F7</f>
        <v>6878999.1799999997</v>
      </c>
      <c r="U2" s="18">
        <f>'Formato 7 d)'!G7</f>
        <v>2852348.74</v>
      </c>
    </row>
    <row r="3" spans="1:21" x14ac:dyDescent="0.2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4606925.3099999996</v>
      </c>
      <c r="Q3" s="18">
        <f>'Formato 7 d)'!C8</f>
        <v>4488913.33</v>
      </c>
      <c r="R3" s="18">
        <f>'Formato 7 d)'!D8</f>
        <v>4651391.51</v>
      </c>
      <c r="S3" s="18">
        <f>'Formato 7 d)'!E8</f>
        <v>4899335.5199999996</v>
      </c>
      <c r="T3" s="18">
        <f>'Formato 7 d)'!F8</f>
        <v>5515722.96</v>
      </c>
      <c r="U3" s="18">
        <f>'Formato 7 d)'!G8</f>
        <v>2360202.0300000003</v>
      </c>
    </row>
    <row r="4" spans="1:21" x14ac:dyDescent="0.2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93571.13</v>
      </c>
      <c r="Q4" s="18">
        <f>'Formato 7 d)'!C9</f>
        <v>93255.99</v>
      </c>
      <c r="R4" s="18">
        <f>'Formato 7 d)'!D9</f>
        <v>145794.76999999999</v>
      </c>
      <c r="S4" s="18">
        <f>'Formato 7 d)'!E9</f>
        <v>112500.63</v>
      </c>
      <c r="T4" s="18">
        <f>'Formato 7 d)'!F9</f>
        <v>118895</v>
      </c>
      <c r="U4" s="18">
        <f>'Formato 7 d)'!G9</f>
        <v>45446.140000000007</v>
      </c>
    </row>
    <row r="5" spans="1:21" x14ac:dyDescent="0.2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1109291.6399999999</v>
      </c>
      <c r="Q5" s="18">
        <f>'Formato 7 d)'!C10</f>
        <v>993816.08000000042</v>
      </c>
      <c r="R5" s="18">
        <f>'Formato 7 d)'!D10</f>
        <v>1012741.6200000001</v>
      </c>
      <c r="S5" s="18">
        <f>'Formato 7 d)'!E10</f>
        <v>1031778.3799999999</v>
      </c>
      <c r="T5" s="18">
        <f>'Formato 7 d)'!F10</f>
        <v>1040281.7200000001</v>
      </c>
      <c r="U5" s="18">
        <f>'Formato 7 d)'!G10</f>
        <v>446700.56999999995</v>
      </c>
    </row>
    <row r="6" spans="1:21" x14ac:dyDescent="0.2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0</v>
      </c>
      <c r="U6" s="18">
        <f>'Formato 7 d)'!G11</f>
        <v>0</v>
      </c>
    </row>
    <row r="7" spans="1:21" x14ac:dyDescent="0.2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179425.27</v>
      </c>
      <c r="Q7" s="18">
        <f>'Formato 7 d)'!C12</f>
        <v>411206.92000000004</v>
      </c>
      <c r="R7" s="18">
        <f>'Formato 7 d)'!D12</f>
        <v>137016.95000000001</v>
      </c>
      <c r="S7" s="18">
        <f>'Formato 7 d)'!E12</f>
        <v>178511.94999999998</v>
      </c>
      <c r="T7" s="18">
        <f>'Formato 7 d)'!F12</f>
        <v>204099.5</v>
      </c>
      <c r="U7" s="18">
        <f>'Formato 7 d)'!G12</f>
        <v>0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0</v>
      </c>
      <c r="U8" s="18">
        <f>'Formato 7 d)'!G13</f>
        <v>0</v>
      </c>
    </row>
    <row r="9" spans="1:21" x14ac:dyDescent="0.2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x14ac:dyDescent="0.2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x14ac:dyDescent="0.2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x14ac:dyDescent="0.2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x14ac:dyDescent="0.2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x14ac:dyDescent="0.2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x14ac:dyDescent="0.2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x14ac:dyDescent="0.2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x14ac:dyDescent="0.2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x14ac:dyDescent="0.2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5989213.3499999987</v>
      </c>
      <c r="Q22" s="18">
        <f>'Formato 7 d)'!C29</f>
        <v>5987192.3200000003</v>
      </c>
      <c r="R22" s="18">
        <f>'Formato 7 d)'!D29</f>
        <v>5946944.8499999996</v>
      </c>
      <c r="S22" s="18">
        <f>'Formato 7 d)'!E29</f>
        <v>6222126.4799999995</v>
      </c>
      <c r="T22" s="18">
        <f>'Formato 7 d)'!F29</f>
        <v>6878999.1799999997</v>
      </c>
      <c r="U22" s="18">
        <f>'Formato 7 d)'!G29</f>
        <v>2852348.74</v>
      </c>
    </row>
    <row r="23" spans="1:21" x14ac:dyDescent="0.25">
      <c r="P23" s="18"/>
      <c r="Q23" s="18"/>
      <c r="R23" s="18"/>
      <c r="S23" s="18"/>
      <c r="T23" s="18"/>
      <c r="U23" s="18"/>
    </row>
    <row r="24" spans="1:21" x14ac:dyDescent="0.2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ColWidth="11.42578125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x14ac:dyDescent="0.2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XFC67"/>
  <sheetViews>
    <sheetView showGridLines="0" topLeftCell="A2" zoomScale="90" zoomScaleNormal="90" workbookViewId="0">
      <selection activeCell="E26" sqref="E26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0" customFormat="1" ht="34.5" customHeight="1" x14ac:dyDescent="0.25">
      <c r="A1" s="183" t="s">
        <v>495</v>
      </c>
      <c r="B1" s="183"/>
      <c r="C1" s="183"/>
      <c r="D1" s="183"/>
      <c r="E1" s="183"/>
      <c r="F1" s="183"/>
      <c r="G1" s="110"/>
    </row>
    <row r="2" spans="1:7" x14ac:dyDescent="0.25">
      <c r="A2" s="171" t="str">
        <f>ENTE_PUBLICO</f>
        <v>INSTITUTO MUNICIPAL DE PLANEACION DE IRAPUATO GUANAJUATO, Gobierno del Estado de Guanajuato</v>
      </c>
      <c r="B2" s="172"/>
      <c r="C2" s="172"/>
      <c r="D2" s="172"/>
      <c r="E2" s="172"/>
      <c r="F2" s="173"/>
    </row>
    <row r="3" spans="1:7" x14ac:dyDescent="0.25">
      <c r="A3" s="180" t="s">
        <v>496</v>
      </c>
      <c r="B3" s="181"/>
      <c r="C3" s="181"/>
      <c r="D3" s="181"/>
      <c r="E3" s="181"/>
      <c r="F3" s="182"/>
    </row>
    <row r="4" spans="1:7" ht="30" x14ac:dyDescent="0.2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x14ac:dyDescent="0.25">
      <c r="A5" s="135" t="s">
        <v>502</v>
      </c>
      <c r="B5" s="5"/>
      <c r="C5" s="5"/>
      <c r="D5" s="5"/>
      <c r="E5" s="5"/>
      <c r="F5" s="5"/>
    </row>
    <row r="6" spans="1:7" ht="30" x14ac:dyDescent="0.25">
      <c r="A6" s="136" t="s">
        <v>503</v>
      </c>
      <c r="B6" s="151" t="s">
        <v>3304</v>
      </c>
      <c r="C6" s="60"/>
      <c r="D6" s="151"/>
      <c r="E6" s="60"/>
      <c r="F6" s="60"/>
    </row>
    <row r="7" spans="1:7" x14ac:dyDescent="0.25">
      <c r="A7" s="136" t="s">
        <v>504</v>
      </c>
      <c r="B7" s="60"/>
      <c r="C7" s="60"/>
      <c r="D7" s="60"/>
      <c r="E7" s="60"/>
      <c r="F7" s="60"/>
    </row>
    <row r="8" spans="1:7" x14ac:dyDescent="0.25">
      <c r="A8" s="137"/>
      <c r="B8" s="54"/>
      <c r="C8" s="54"/>
      <c r="D8" s="54"/>
      <c r="E8" s="54"/>
      <c r="F8" s="54"/>
    </row>
    <row r="9" spans="1:7" x14ac:dyDescent="0.25">
      <c r="A9" s="135" t="s">
        <v>505</v>
      </c>
      <c r="B9" s="54"/>
      <c r="C9" s="54"/>
      <c r="D9" s="54"/>
      <c r="E9" s="54"/>
      <c r="F9" s="54"/>
    </row>
    <row r="10" spans="1:7" x14ac:dyDescent="0.25">
      <c r="A10" s="136" t="s">
        <v>506</v>
      </c>
      <c r="B10" s="60"/>
      <c r="C10" s="60"/>
      <c r="D10" s="60"/>
      <c r="E10" s="60"/>
      <c r="F10" s="60"/>
    </row>
    <row r="11" spans="1:7" x14ac:dyDescent="0.25">
      <c r="A11" s="138" t="s">
        <v>507</v>
      </c>
      <c r="B11" s="60"/>
      <c r="C11" s="60"/>
      <c r="D11" s="60"/>
      <c r="E11" s="60"/>
      <c r="F11" s="60"/>
    </row>
    <row r="12" spans="1:7" x14ac:dyDescent="0.25">
      <c r="A12" s="138" t="s">
        <v>508</v>
      </c>
      <c r="B12" s="60"/>
      <c r="C12" s="60"/>
      <c r="D12" s="60"/>
      <c r="E12" s="60"/>
      <c r="F12" s="60"/>
    </row>
    <row r="13" spans="1:7" x14ac:dyDescent="0.25">
      <c r="A13" s="138" t="s">
        <v>509</v>
      </c>
      <c r="B13" s="60"/>
      <c r="C13" s="60"/>
      <c r="D13" s="60"/>
      <c r="E13" s="60"/>
      <c r="F13" s="60"/>
    </row>
    <row r="14" spans="1:7" x14ac:dyDescent="0.25">
      <c r="A14" s="136" t="s">
        <v>510</v>
      </c>
      <c r="B14" s="60"/>
      <c r="C14" s="60"/>
      <c r="D14" s="60"/>
      <c r="E14" s="60"/>
      <c r="F14" s="60"/>
    </row>
    <row r="15" spans="1:7" x14ac:dyDescent="0.25">
      <c r="A15" s="138" t="s">
        <v>507</v>
      </c>
      <c r="B15" s="60"/>
      <c r="C15" s="60"/>
      <c r="D15" s="60"/>
      <c r="E15" s="60"/>
      <c r="F15" s="60"/>
    </row>
    <row r="16" spans="1:7" x14ac:dyDescent="0.25">
      <c r="A16" s="138" t="s">
        <v>508</v>
      </c>
      <c r="B16" s="60"/>
      <c r="C16" s="60"/>
      <c r="D16" s="60"/>
      <c r="E16" s="60"/>
      <c r="F16" s="60"/>
    </row>
    <row r="17" spans="1:6" x14ac:dyDescent="0.25">
      <c r="A17" s="138" t="s">
        <v>509</v>
      </c>
      <c r="B17" s="60"/>
      <c r="C17" s="60"/>
      <c r="D17" s="60"/>
      <c r="E17" s="60"/>
      <c r="F17" s="60"/>
    </row>
    <row r="18" spans="1:6" x14ac:dyDescent="0.25">
      <c r="A18" s="136" t="s">
        <v>511</v>
      </c>
      <c r="B18" s="144"/>
      <c r="C18" s="60"/>
      <c r="D18" s="60"/>
      <c r="E18" s="60"/>
      <c r="F18" s="60"/>
    </row>
    <row r="19" spans="1:6" x14ac:dyDescent="0.25">
      <c r="A19" s="136" t="s">
        <v>512</v>
      </c>
      <c r="B19" s="60"/>
      <c r="C19" s="60"/>
      <c r="D19" s="60"/>
      <c r="E19" s="60"/>
      <c r="F19" s="60"/>
    </row>
    <row r="20" spans="1:6" x14ac:dyDescent="0.25">
      <c r="A20" s="136" t="s">
        <v>513</v>
      </c>
      <c r="B20" s="145"/>
      <c r="C20" s="145"/>
      <c r="D20" s="145"/>
      <c r="E20" s="145"/>
      <c r="F20" s="145"/>
    </row>
    <row r="21" spans="1:6" x14ac:dyDescent="0.25">
      <c r="A21" s="136" t="s">
        <v>514</v>
      </c>
      <c r="B21" s="145"/>
      <c r="C21" s="145"/>
      <c r="D21" s="145"/>
      <c r="E21" s="145"/>
      <c r="F21" s="145"/>
    </row>
    <row r="22" spans="1:6" x14ac:dyDescent="0.25">
      <c r="A22" s="64" t="s">
        <v>515</v>
      </c>
      <c r="B22" s="145"/>
      <c r="C22" s="145"/>
      <c r="D22" s="145"/>
      <c r="E22" s="145"/>
      <c r="F22" s="145"/>
    </row>
    <row r="23" spans="1:6" x14ac:dyDescent="0.25">
      <c r="A23" s="64" t="s">
        <v>516</v>
      </c>
      <c r="B23" s="145"/>
      <c r="C23" s="145"/>
      <c r="D23" s="145"/>
      <c r="E23" s="145"/>
      <c r="F23" s="145"/>
    </row>
    <row r="24" spans="1:6" x14ac:dyDescent="0.25">
      <c r="A24" s="64" t="s">
        <v>517</v>
      </c>
      <c r="B24" s="146"/>
      <c r="C24" s="60"/>
      <c r="D24" s="60"/>
      <c r="E24" s="60"/>
      <c r="F24" s="60"/>
    </row>
    <row r="25" spans="1:6" x14ac:dyDescent="0.25">
      <c r="A25" s="136" t="s">
        <v>518</v>
      </c>
      <c r="B25" s="146"/>
      <c r="C25" s="60"/>
      <c r="D25" s="60"/>
      <c r="E25" s="60"/>
      <c r="F25" s="60"/>
    </row>
    <row r="26" spans="1:6" x14ac:dyDescent="0.25">
      <c r="A26" s="137"/>
      <c r="B26" s="54"/>
      <c r="C26" s="54"/>
      <c r="D26" s="54"/>
      <c r="E26" s="54"/>
      <c r="F26" s="54"/>
    </row>
    <row r="27" spans="1:6" x14ac:dyDescent="0.25">
      <c r="A27" s="135" t="s">
        <v>519</v>
      </c>
      <c r="B27" s="54"/>
      <c r="C27" s="54"/>
      <c r="D27" s="54"/>
      <c r="E27" s="54"/>
      <c r="F27" s="54"/>
    </row>
    <row r="28" spans="1:6" x14ac:dyDescent="0.25">
      <c r="A28" s="136" t="s">
        <v>520</v>
      </c>
      <c r="B28" s="60"/>
      <c r="C28" s="60"/>
      <c r="D28" s="60"/>
      <c r="E28" s="60"/>
      <c r="F28" s="60"/>
    </row>
    <row r="29" spans="1:6" x14ac:dyDescent="0.25">
      <c r="A29" s="137"/>
      <c r="B29" s="54"/>
      <c r="C29" s="54"/>
      <c r="D29" s="54"/>
      <c r="E29" s="54"/>
      <c r="F29" s="54"/>
    </row>
    <row r="30" spans="1:6" x14ac:dyDescent="0.25">
      <c r="A30" s="135" t="s">
        <v>521</v>
      </c>
      <c r="B30" s="54"/>
      <c r="C30" s="54"/>
      <c r="D30" s="54"/>
      <c r="E30" s="54"/>
      <c r="F30" s="54"/>
    </row>
    <row r="31" spans="1:6" x14ac:dyDescent="0.25">
      <c r="A31" s="136" t="s">
        <v>506</v>
      </c>
      <c r="B31" s="60"/>
      <c r="C31" s="60"/>
      <c r="D31" s="60"/>
      <c r="E31" s="60"/>
      <c r="F31" s="60"/>
    </row>
    <row r="32" spans="1:6" x14ac:dyDescent="0.25">
      <c r="A32" s="136" t="s">
        <v>510</v>
      </c>
      <c r="B32" s="60"/>
      <c r="C32" s="60"/>
      <c r="D32" s="60"/>
      <c r="E32" s="60"/>
      <c r="F32" s="60"/>
    </row>
    <row r="33" spans="1:6" x14ac:dyDescent="0.25">
      <c r="A33" s="136" t="s">
        <v>522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523</v>
      </c>
      <c r="B35" s="54"/>
      <c r="C35" s="54"/>
      <c r="D35" s="54"/>
      <c r="E35" s="54"/>
      <c r="F35" s="54"/>
    </row>
    <row r="36" spans="1:6" x14ac:dyDescent="0.25">
      <c r="A36" s="136" t="s">
        <v>524</v>
      </c>
      <c r="B36" s="60"/>
      <c r="C36" s="60"/>
      <c r="D36" s="60"/>
      <c r="E36" s="60"/>
      <c r="F36" s="60"/>
    </row>
    <row r="37" spans="1:6" x14ac:dyDescent="0.25">
      <c r="A37" s="136" t="s">
        <v>525</v>
      </c>
      <c r="B37" s="60"/>
      <c r="C37" s="60"/>
      <c r="D37" s="60"/>
      <c r="E37" s="60"/>
      <c r="F37" s="60"/>
    </row>
    <row r="38" spans="1:6" x14ac:dyDescent="0.25">
      <c r="A38" s="136" t="s">
        <v>526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527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528</v>
      </c>
      <c r="B42" s="54"/>
      <c r="C42" s="54"/>
      <c r="D42" s="54"/>
      <c r="E42" s="54"/>
      <c r="F42" s="54"/>
    </row>
    <row r="43" spans="1:6" x14ac:dyDescent="0.25">
      <c r="A43" s="136" t="s">
        <v>529</v>
      </c>
      <c r="B43" s="60"/>
      <c r="C43" s="60"/>
      <c r="D43" s="60"/>
      <c r="E43" s="60"/>
      <c r="F43" s="60"/>
    </row>
    <row r="44" spans="1:6" x14ac:dyDescent="0.25">
      <c r="A44" s="136" t="s">
        <v>530</v>
      </c>
      <c r="B44" s="60"/>
      <c r="C44" s="60"/>
      <c r="D44" s="60"/>
      <c r="E44" s="60"/>
      <c r="F44" s="60"/>
    </row>
    <row r="45" spans="1:6" x14ac:dyDescent="0.25">
      <c r="A45" s="136" t="s">
        <v>531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5"/>
      <c r="C48" s="145"/>
      <c r="D48" s="145"/>
      <c r="E48" s="145"/>
      <c r="F48" s="145"/>
    </row>
    <row r="49" spans="1:6" x14ac:dyDescent="0.25">
      <c r="A49" s="64" t="s">
        <v>531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533</v>
      </c>
      <c r="B51" s="54"/>
      <c r="C51" s="54"/>
      <c r="D51" s="54"/>
      <c r="E51" s="54"/>
      <c r="F51" s="54"/>
    </row>
    <row r="52" spans="1:6" x14ac:dyDescent="0.25">
      <c r="A52" s="136" t="s">
        <v>530</v>
      </c>
      <c r="B52" s="60"/>
      <c r="C52" s="60"/>
      <c r="D52" s="60"/>
      <c r="E52" s="60"/>
      <c r="F52" s="60"/>
    </row>
    <row r="53" spans="1:6" x14ac:dyDescent="0.25">
      <c r="A53" s="136" t="s">
        <v>531</v>
      </c>
      <c r="B53" s="60"/>
      <c r="C53" s="60"/>
      <c r="D53" s="60"/>
      <c r="E53" s="60"/>
      <c r="F53" s="60"/>
    </row>
    <row r="54" spans="1:6" x14ac:dyDescent="0.25">
      <c r="A54" s="136" t="s">
        <v>534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535</v>
      </c>
      <c r="B56" s="54"/>
      <c r="C56" s="54"/>
      <c r="D56" s="54"/>
      <c r="E56" s="54"/>
      <c r="F56" s="54"/>
    </row>
    <row r="57" spans="1:6" x14ac:dyDescent="0.25">
      <c r="A57" s="136" t="s">
        <v>530</v>
      </c>
      <c r="B57" s="60"/>
      <c r="C57" s="60" t="s">
        <v>3304</v>
      </c>
      <c r="D57" s="60"/>
      <c r="E57" s="60"/>
      <c r="F57" s="60"/>
    </row>
    <row r="58" spans="1:6" x14ac:dyDescent="0.25">
      <c r="A58" s="136" t="s">
        <v>531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536</v>
      </c>
      <c r="B60" s="54"/>
      <c r="C60" s="54"/>
      <c r="D60" s="54"/>
      <c r="E60" s="54"/>
      <c r="F60" s="54"/>
    </row>
    <row r="61" spans="1:6" x14ac:dyDescent="0.25">
      <c r="A61" s="136" t="s">
        <v>537</v>
      </c>
      <c r="B61" s="60"/>
      <c r="C61" s="60"/>
      <c r="D61" s="60"/>
      <c r="E61" s="60"/>
      <c r="F61" s="60"/>
    </row>
    <row r="62" spans="1:6" x14ac:dyDescent="0.25">
      <c r="A62" s="136" t="s">
        <v>538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539</v>
      </c>
      <c r="B64" s="54"/>
      <c r="C64" s="54"/>
      <c r="D64" s="54"/>
      <c r="E64" s="54"/>
      <c r="F64" s="54"/>
    </row>
    <row r="65" spans="1:6" x14ac:dyDescent="0.25">
      <c r="A65" s="136" t="s">
        <v>540</v>
      </c>
      <c r="B65" s="60"/>
      <c r="C65" s="60"/>
      <c r="D65" s="60"/>
      <c r="E65" s="60"/>
      <c r="F65" s="60"/>
    </row>
    <row r="66" spans="1:6" x14ac:dyDescent="0.25">
      <c r="A66" s="136" t="s">
        <v>541</v>
      </c>
      <c r="B66" s="60" t="s">
        <v>3304</v>
      </c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scale="51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 t="str">
        <f>'Formato 8'!B6</f>
        <v>Subrogada IMSS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x14ac:dyDescent="0.2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x14ac:dyDescent="0.2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x14ac:dyDescent="0.2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x14ac:dyDescent="0.2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x14ac:dyDescent="0.2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x14ac:dyDescent="0.2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x14ac:dyDescent="0.2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x14ac:dyDescent="0.2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x14ac:dyDescent="0.2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x14ac:dyDescent="0.2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 t="str">
        <f>'Formato 8'!C57</f>
        <v>Subrogada IMSS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 t="str">
        <f>'Formato 8'!B66</f>
        <v>Subrogada IMSS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82"/>
  <sheetViews>
    <sheetView showGridLines="0" tabSelected="1" zoomScale="90" zoomScaleNormal="90" workbookViewId="0">
      <selection activeCell="E56" sqref="E56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89" customFormat="1" ht="37.5" customHeight="1" x14ac:dyDescent="0.25">
      <c r="A1" s="183" t="s">
        <v>545</v>
      </c>
      <c r="B1" s="183"/>
      <c r="C1" s="183"/>
      <c r="D1" s="183"/>
      <c r="E1" s="183"/>
      <c r="F1" s="183"/>
    </row>
    <row r="2" spans="1:6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3"/>
    </row>
    <row r="3" spans="1:6" x14ac:dyDescent="0.25">
      <c r="A3" s="174" t="s">
        <v>117</v>
      </c>
      <c r="B3" s="175"/>
      <c r="C3" s="175"/>
      <c r="D3" s="175"/>
      <c r="E3" s="175"/>
      <c r="F3" s="176"/>
    </row>
    <row r="4" spans="1:6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9"/>
    </row>
    <row r="5" spans="1:6" x14ac:dyDescent="0.25">
      <c r="A5" s="180" t="s">
        <v>118</v>
      </c>
      <c r="B5" s="181"/>
      <c r="C5" s="181"/>
      <c r="D5" s="181"/>
      <c r="E5" s="181"/>
      <c r="F5" s="182"/>
    </row>
    <row r="6" spans="1:6" s="3" customFormat="1" ht="30" x14ac:dyDescent="0.25">
      <c r="A6" s="132" t="s">
        <v>3284</v>
      </c>
      <c r="B6" s="133" t="str">
        <f>ANIO</f>
        <v>2023 (d)</v>
      </c>
      <c r="C6" s="130" t="str">
        <f>ULTIMO</f>
        <v>31 de diciembre de 2022 (e)</v>
      </c>
      <c r="D6" s="134" t="s">
        <v>0</v>
      </c>
      <c r="E6" s="133" t="str">
        <f>ANIO</f>
        <v>2023 (d)</v>
      </c>
      <c r="F6" s="130" t="str">
        <f>ULTIMO</f>
        <v>31 de diciembre de 2022 (e)</v>
      </c>
    </row>
    <row r="7" spans="1:6" x14ac:dyDescent="0.25">
      <c r="A7" s="93" t="s">
        <v>1</v>
      </c>
      <c r="B7" s="86"/>
      <c r="C7" s="86"/>
      <c r="D7" s="97" t="s">
        <v>52</v>
      </c>
      <c r="E7" s="86"/>
      <c r="F7" s="86"/>
    </row>
    <row r="8" spans="1:6" x14ac:dyDescent="0.25">
      <c r="A8" s="38" t="s">
        <v>2</v>
      </c>
      <c r="B8" s="54"/>
      <c r="C8" s="54"/>
      <c r="D8" s="98" t="s">
        <v>53</v>
      </c>
      <c r="E8" s="54"/>
      <c r="F8" s="54"/>
    </row>
    <row r="9" spans="1:6" x14ac:dyDescent="0.25">
      <c r="A9" s="94" t="s">
        <v>3</v>
      </c>
      <c r="B9" s="153">
        <f>SUM(B10:B16)</f>
        <v>1204333.05</v>
      </c>
      <c r="C9" s="153">
        <f>SUM(C10:C16)</f>
        <v>1132295.1100000001</v>
      </c>
      <c r="D9" s="99" t="s">
        <v>54</v>
      </c>
      <c r="E9" s="153">
        <f>SUM(E10:E18)</f>
        <v>99209.859999999986</v>
      </c>
      <c r="F9" s="153">
        <f>SUM(F10:F18)</f>
        <v>447008.56</v>
      </c>
    </row>
    <row r="10" spans="1:6" x14ac:dyDescent="0.25">
      <c r="A10" s="95" t="s">
        <v>4</v>
      </c>
      <c r="B10" s="153">
        <v>0</v>
      </c>
      <c r="C10" s="153">
        <v>0</v>
      </c>
      <c r="D10" s="100" t="s">
        <v>55</v>
      </c>
      <c r="E10" s="154">
        <v>-35.770000000000003</v>
      </c>
      <c r="F10" s="154">
        <v>115394.05</v>
      </c>
    </row>
    <row r="11" spans="1:6" x14ac:dyDescent="0.25">
      <c r="A11" s="95" t="s">
        <v>5</v>
      </c>
      <c r="B11" s="154">
        <v>1204333.05</v>
      </c>
      <c r="C11" s="154">
        <v>0</v>
      </c>
      <c r="D11" s="100" t="s">
        <v>56</v>
      </c>
      <c r="E11" s="154">
        <v>5015.67</v>
      </c>
      <c r="F11" s="154">
        <v>181072.91</v>
      </c>
    </row>
    <row r="12" spans="1:6" x14ac:dyDescent="0.25">
      <c r="A12" s="95" t="s">
        <v>6</v>
      </c>
      <c r="B12" s="154">
        <v>0</v>
      </c>
      <c r="C12" s="154">
        <v>1132295.1100000001</v>
      </c>
      <c r="D12" s="100" t="s">
        <v>57</v>
      </c>
      <c r="E12" s="153">
        <v>0</v>
      </c>
      <c r="F12" s="153">
        <v>0</v>
      </c>
    </row>
    <row r="13" spans="1:6" x14ac:dyDescent="0.25">
      <c r="A13" s="95" t="s">
        <v>7</v>
      </c>
      <c r="B13" s="154">
        <v>0</v>
      </c>
      <c r="C13" s="154">
        <v>0</v>
      </c>
      <c r="D13" s="100" t="s">
        <v>58</v>
      </c>
      <c r="E13" s="153">
        <v>0</v>
      </c>
      <c r="F13" s="153">
        <v>0</v>
      </c>
    </row>
    <row r="14" spans="1:6" x14ac:dyDescent="0.25">
      <c r="A14" s="95" t="s">
        <v>8</v>
      </c>
      <c r="B14" s="153">
        <v>0</v>
      </c>
      <c r="C14" s="153">
        <v>0</v>
      </c>
      <c r="D14" s="100" t="s">
        <v>59</v>
      </c>
      <c r="E14" s="153">
        <v>0</v>
      </c>
      <c r="F14" s="153">
        <v>0</v>
      </c>
    </row>
    <row r="15" spans="1:6" x14ac:dyDescent="0.25">
      <c r="A15" s="95" t="s">
        <v>9</v>
      </c>
      <c r="B15" s="153">
        <v>0</v>
      </c>
      <c r="C15" s="153">
        <v>0</v>
      </c>
      <c r="D15" s="100" t="s">
        <v>60</v>
      </c>
      <c r="E15" s="153">
        <v>0</v>
      </c>
      <c r="F15" s="153">
        <v>0</v>
      </c>
    </row>
    <row r="16" spans="1:6" x14ac:dyDescent="0.25">
      <c r="A16" s="95" t="s">
        <v>10</v>
      </c>
      <c r="B16" s="153">
        <v>0</v>
      </c>
      <c r="C16" s="153">
        <v>0</v>
      </c>
      <c r="D16" s="100" t="s">
        <v>61</v>
      </c>
      <c r="E16" s="154">
        <v>-54489.15</v>
      </c>
      <c r="F16" s="154">
        <v>1712.49</v>
      </c>
    </row>
    <row r="17" spans="1:6" x14ac:dyDescent="0.25">
      <c r="A17" s="94" t="s">
        <v>11</v>
      </c>
      <c r="B17" s="153">
        <f>SUM(B18:B24)</f>
        <v>45710.52</v>
      </c>
      <c r="C17" s="153">
        <f>SUM(C18:C24)</f>
        <v>44210.52</v>
      </c>
      <c r="D17" s="100" t="s">
        <v>62</v>
      </c>
      <c r="E17" s="153">
        <v>0</v>
      </c>
      <c r="F17" s="153">
        <v>0</v>
      </c>
    </row>
    <row r="18" spans="1:6" x14ac:dyDescent="0.25">
      <c r="A18" s="96" t="s">
        <v>12</v>
      </c>
      <c r="B18" s="153">
        <v>0</v>
      </c>
      <c r="C18" s="153">
        <v>0</v>
      </c>
      <c r="D18" s="100" t="s">
        <v>63</v>
      </c>
      <c r="E18" s="154">
        <v>148719.10999999999</v>
      </c>
      <c r="F18" s="154">
        <v>148829.10999999999</v>
      </c>
    </row>
    <row r="19" spans="1:6" x14ac:dyDescent="0.25">
      <c r="A19" s="96" t="s">
        <v>13</v>
      </c>
      <c r="B19" s="153">
        <v>44210</v>
      </c>
      <c r="C19" s="153">
        <v>44210</v>
      </c>
      <c r="D19" s="99" t="s">
        <v>64</v>
      </c>
      <c r="E19" s="60">
        <f>SUM(E20:E22)</f>
        <v>0</v>
      </c>
      <c r="F19" s="60">
        <f>SUM(F20:F22)</f>
        <v>0</v>
      </c>
    </row>
    <row r="20" spans="1:6" x14ac:dyDescent="0.25">
      <c r="A20" s="96" t="s">
        <v>14</v>
      </c>
      <c r="B20" s="154">
        <v>0</v>
      </c>
      <c r="C20" s="154">
        <v>0</v>
      </c>
      <c r="D20" s="100" t="s">
        <v>65</v>
      </c>
      <c r="E20" s="60">
        <v>0</v>
      </c>
      <c r="F20" s="60">
        <v>0</v>
      </c>
    </row>
    <row r="21" spans="1:6" x14ac:dyDescent="0.25">
      <c r="A21" s="96" t="s">
        <v>15</v>
      </c>
      <c r="B21" s="154">
        <v>0</v>
      </c>
      <c r="C21" s="154">
        <v>0</v>
      </c>
      <c r="D21" s="100" t="s">
        <v>66</v>
      </c>
      <c r="E21" s="60">
        <v>0</v>
      </c>
      <c r="F21" s="60">
        <v>0</v>
      </c>
    </row>
    <row r="22" spans="1:6" x14ac:dyDescent="0.25">
      <c r="A22" s="96" t="s">
        <v>16</v>
      </c>
      <c r="B22" s="154">
        <v>1500</v>
      </c>
      <c r="C22" s="154">
        <v>0</v>
      </c>
      <c r="D22" s="100" t="s">
        <v>67</v>
      </c>
      <c r="E22" s="60"/>
      <c r="F22" s="60">
        <v>0</v>
      </c>
    </row>
    <row r="23" spans="1:6" x14ac:dyDescent="0.25">
      <c r="A23" s="96" t="s">
        <v>17</v>
      </c>
      <c r="B23" s="153">
        <v>0</v>
      </c>
      <c r="C23" s="153">
        <v>0</v>
      </c>
      <c r="D23" s="99" t="s">
        <v>68</v>
      </c>
      <c r="E23" s="60">
        <f>E24+E25</f>
        <v>0</v>
      </c>
      <c r="F23" s="60">
        <f>F24+F25</f>
        <v>0</v>
      </c>
    </row>
    <row r="24" spans="1:6" x14ac:dyDescent="0.25">
      <c r="A24" s="96" t="s">
        <v>18</v>
      </c>
      <c r="B24" s="154">
        <v>0.52</v>
      </c>
      <c r="C24" s="154">
        <v>0.52</v>
      </c>
      <c r="D24" s="100" t="s">
        <v>69</v>
      </c>
      <c r="E24" s="60">
        <v>0</v>
      </c>
      <c r="F24" s="60">
        <v>0</v>
      </c>
    </row>
    <row r="25" spans="1:6" x14ac:dyDescent="0.25">
      <c r="A25" s="94" t="s">
        <v>19</v>
      </c>
      <c r="B25" s="60">
        <f>SUM(B26:B30)</f>
        <v>0</v>
      </c>
      <c r="C25" s="60">
        <f>SUM(C26:C30)</f>
        <v>0</v>
      </c>
      <c r="D25" s="100" t="s">
        <v>70</v>
      </c>
      <c r="E25" s="60">
        <v>0</v>
      </c>
      <c r="F25" s="60">
        <v>0</v>
      </c>
    </row>
    <row r="26" spans="1:6" x14ac:dyDescent="0.25">
      <c r="A26" s="96" t="s">
        <v>20</v>
      </c>
      <c r="B26" s="60">
        <v>0</v>
      </c>
      <c r="C26" s="60">
        <v>0</v>
      </c>
      <c r="D26" s="99" t="s">
        <v>71</v>
      </c>
      <c r="E26" s="60">
        <v>0</v>
      </c>
      <c r="F26" s="60">
        <v>0</v>
      </c>
    </row>
    <row r="27" spans="1:6" x14ac:dyDescent="0.25">
      <c r="A27" s="96" t="s">
        <v>21</v>
      </c>
      <c r="B27" s="60">
        <v>0</v>
      </c>
      <c r="C27" s="60">
        <v>0</v>
      </c>
      <c r="D27" s="99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6" t="s">
        <v>22</v>
      </c>
      <c r="B28" s="60">
        <v>0</v>
      </c>
      <c r="C28" s="60">
        <v>0</v>
      </c>
      <c r="D28" s="100" t="s">
        <v>73</v>
      </c>
      <c r="E28" s="60">
        <v>0</v>
      </c>
      <c r="F28" s="60">
        <v>0</v>
      </c>
    </row>
    <row r="29" spans="1:6" x14ac:dyDescent="0.25">
      <c r="A29" s="96" t="s">
        <v>23</v>
      </c>
      <c r="B29" s="60">
        <v>0</v>
      </c>
      <c r="C29" s="60">
        <v>0</v>
      </c>
      <c r="D29" s="100" t="s">
        <v>74</v>
      </c>
      <c r="E29" s="60">
        <v>0</v>
      </c>
      <c r="F29" s="60">
        <v>0</v>
      </c>
    </row>
    <row r="30" spans="1:6" x14ac:dyDescent="0.25">
      <c r="A30" s="96" t="s">
        <v>24</v>
      </c>
      <c r="B30" s="60">
        <v>0</v>
      </c>
      <c r="C30" s="60">
        <v>0</v>
      </c>
      <c r="D30" s="100" t="s">
        <v>75</v>
      </c>
      <c r="E30" s="60">
        <v>0</v>
      </c>
      <c r="F30" s="60">
        <v>0</v>
      </c>
    </row>
    <row r="31" spans="1:6" x14ac:dyDescent="0.25">
      <c r="A31" s="94" t="s">
        <v>25</v>
      </c>
      <c r="B31" s="60">
        <f>SUM(B32:B36)</f>
        <v>0</v>
      </c>
      <c r="C31" s="60">
        <f>SUM(C32:C36)</f>
        <v>0</v>
      </c>
      <c r="D31" s="99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6" t="s">
        <v>26</v>
      </c>
      <c r="B32" s="60">
        <v>0</v>
      </c>
      <c r="C32" s="60">
        <v>0</v>
      </c>
      <c r="D32" s="100" t="s">
        <v>77</v>
      </c>
      <c r="E32" s="60">
        <v>0</v>
      </c>
      <c r="F32" s="60">
        <v>0</v>
      </c>
    </row>
    <row r="33" spans="1:6" x14ac:dyDescent="0.25">
      <c r="A33" s="96" t="s">
        <v>27</v>
      </c>
      <c r="B33" s="60">
        <v>0</v>
      </c>
      <c r="C33" s="60">
        <v>0</v>
      </c>
      <c r="D33" s="100" t="s">
        <v>78</v>
      </c>
      <c r="E33" s="60">
        <v>0</v>
      </c>
      <c r="F33" s="60">
        <v>0</v>
      </c>
    </row>
    <row r="34" spans="1:6" x14ac:dyDescent="0.25">
      <c r="A34" s="96" t="s">
        <v>28</v>
      </c>
      <c r="B34" s="60">
        <v>0</v>
      </c>
      <c r="C34" s="60">
        <v>0</v>
      </c>
      <c r="D34" s="100" t="s">
        <v>79</v>
      </c>
      <c r="E34" s="60">
        <v>0</v>
      </c>
      <c r="F34" s="60">
        <v>0</v>
      </c>
    </row>
    <row r="35" spans="1:6" x14ac:dyDescent="0.25">
      <c r="A35" s="96" t="s">
        <v>29</v>
      </c>
      <c r="B35" s="60">
        <v>0</v>
      </c>
      <c r="C35" s="60">
        <v>0</v>
      </c>
      <c r="D35" s="100" t="s">
        <v>80</v>
      </c>
      <c r="E35" s="60">
        <v>0</v>
      </c>
      <c r="F35" s="60">
        <v>0</v>
      </c>
    </row>
    <row r="36" spans="1:6" x14ac:dyDescent="0.25">
      <c r="A36" s="96" t="s">
        <v>30</v>
      </c>
      <c r="B36" s="60">
        <v>0</v>
      </c>
      <c r="C36" s="60">
        <v>0</v>
      </c>
      <c r="D36" s="100" t="s">
        <v>81</v>
      </c>
      <c r="E36" s="60">
        <v>0</v>
      </c>
      <c r="F36" s="60">
        <v>0</v>
      </c>
    </row>
    <row r="37" spans="1:6" x14ac:dyDescent="0.25">
      <c r="A37" s="94" t="s">
        <v>31</v>
      </c>
      <c r="B37" s="60">
        <v>0</v>
      </c>
      <c r="C37" s="60">
        <v>0</v>
      </c>
      <c r="D37" s="100" t="s">
        <v>82</v>
      </c>
      <c r="E37" s="60">
        <v>0</v>
      </c>
      <c r="F37" s="60">
        <v>0</v>
      </c>
    </row>
    <row r="38" spans="1:6" x14ac:dyDescent="0.25">
      <c r="A38" s="94" t="s">
        <v>119</v>
      </c>
      <c r="B38" s="60">
        <f>SUM(B39:B40)</f>
        <v>0</v>
      </c>
      <c r="C38" s="60">
        <f>SUM(C39:C40)</f>
        <v>0</v>
      </c>
      <c r="D38" s="99" t="s">
        <v>83</v>
      </c>
      <c r="E38" s="60">
        <f>SUM(E39:E41)</f>
        <v>230470.2</v>
      </c>
      <c r="F38" s="60">
        <f>SUM(F39:F41)</f>
        <v>0</v>
      </c>
    </row>
    <row r="39" spans="1:6" x14ac:dyDescent="0.25">
      <c r="A39" s="96" t="s">
        <v>32</v>
      </c>
      <c r="B39" s="60">
        <v>0</v>
      </c>
      <c r="C39" s="60">
        <v>0</v>
      </c>
      <c r="D39" s="100" t="s">
        <v>84</v>
      </c>
      <c r="E39" s="60">
        <v>0</v>
      </c>
      <c r="F39" s="60">
        <v>0</v>
      </c>
    </row>
    <row r="40" spans="1:6" x14ac:dyDescent="0.25">
      <c r="A40" s="96" t="s">
        <v>33</v>
      </c>
      <c r="B40" s="60">
        <v>0</v>
      </c>
      <c r="C40" s="60">
        <v>0</v>
      </c>
      <c r="D40" s="100" t="s">
        <v>85</v>
      </c>
      <c r="E40" s="60">
        <v>0</v>
      </c>
      <c r="F40" s="60">
        <v>0</v>
      </c>
    </row>
    <row r="41" spans="1:6" x14ac:dyDescent="0.25">
      <c r="A41" s="94" t="s">
        <v>34</v>
      </c>
      <c r="B41" s="60">
        <f>SUM(B42:B45)</f>
        <v>0</v>
      </c>
      <c r="C41" s="60">
        <f>SUM(C42:C45)</f>
        <v>0</v>
      </c>
      <c r="D41" s="100" t="s">
        <v>86</v>
      </c>
      <c r="E41" s="60">
        <v>230470.2</v>
      </c>
      <c r="F41" s="60">
        <v>0</v>
      </c>
    </row>
    <row r="42" spans="1:6" x14ac:dyDescent="0.25">
      <c r="A42" s="96" t="s">
        <v>35</v>
      </c>
      <c r="B42" s="60">
        <v>0</v>
      </c>
      <c r="C42" s="60">
        <v>0</v>
      </c>
      <c r="D42" s="99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6" t="s">
        <v>36</v>
      </c>
      <c r="B43" s="60">
        <v>0</v>
      </c>
      <c r="C43" s="60">
        <v>0</v>
      </c>
      <c r="D43" s="100" t="s">
        <v>88</v>
      </c>
      <c r="E43" s="60">
        <v>0</v>
      </c>
      <c r="F43" s="60">
        <v>0</v>
      </c>
    </row>
    <row r="44" spans="1:6" x14ac:dyDescent="0.25">
      <c r="A44" s="96" t="s">
        <v>37</v>
      </c>
      <c r="B44" s="60">
        <v>0</v>
      </c>
      <c r="C44" s="60">
        <v>0</v>
      </c>
      <c r="D44" s="100" t="s">
        <v>89</v>
      </c>
      <c r="E44" s="60">
        <v>0</v>
      </c>
      <c r="F44" s="60">
        <v>0</v>
      </c>
    </row>
    <row r="45" spans="1:6" x14ac:dyDescent="0.25">
      <c r="A45" s="96" t="s">
        <v>38</v>
      </c>
      <c r="B45" s="60">
        <v>0</v>
      </c>
      <c r="C45" s="60">
        <v>0</v>
      </c>
      <c r="D45" s="100" t="s">
        <v>90</v>
      </c>
      <c r="E45" s="60">
        <v>0</v>
      </c>
      <c r="F45" s="60">
        <v>0</v>
      </c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5">
        <f>B9+B17+B25+B31+B37+B38+B41</f>
        <v>1250043.57</v>
      </c>
      <c r="C47" s="61">
        <f>C9+C17+C25+C31+C38+C41</f>
        <v>1176505.6300000001</v>
      </c>
      <c r="D47" s="98" t="s">
        <v>91</v>
      </c>
      <c r="E47" s="155">
        <f>E9+E19+E23+E26+E27+E31+E38+E42</f>
        <v>329680.06</v>
      </c>
      <c r="F47" s="155">
        <f>F9+F19+F23+F26+F27+F31+F38+F42</f>
        <v>447008.56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8" t="s">
        <v>92</v>
      </c>
      <c r="E49" s="54"/>
      <c r="F49" s="54"/>
    </row>
    <row r="50" spans="1:6" x14ac:dyDescent="0.25">
      <c r="A50" s="94" t="s">
        <v>41</v>
      </c>
      <c r="B50" s="60">
        <v>0</v>
      </c>
      <c r="C50" s="60">
        <v>0</v>
      </c>
      <c r="D50" s="99" t="s">
        <v>93</v>
      </c>
      <c r="E50" s="60">
        <v>0</v>
      </c>
      <c r="F50" s="60">
        <v>0</v>
      </c>
    </row>
    <row r="51" spans="1:6" x14ac:dyDescent="0.25">
      <c r="A51" s="94" t="s">
        <v>42</v>
      </c>
      <c r="B51" s="60">
        <v>0</v>
      </c>
      <c r="C51" s="60">
        <v>0</v>
      </c>
      <c r="D51" s="99" t="s">
        <v>94</v>
      </c>
      <c r="E51" s="60">
        <v>0</v>
      </c>
      <c r="F51" s="60">
        <v>0</v>
      </c>
    </row>
    <row r="52" spans="1:6" x14ac:dyDescent="0.25">
      <c r="A52" s="94" t="s">
        <v>43</v>
      </c>
      <c r="B52" s="60"/>
      <c r="C52" s="60"/>
      <c r="D52" s="99" t="s">
        <v>95</v>
      </c>
      <c r="E52" s="60">
        <v>0</v>
      </c>
      <c r="F52" s="60">
        <v>0</v>
      </c>
    </row>
    <row r="53" spans="1:6" x14ac:dyDescent="0.25">
      <c r="A53" s="94" t="s">
        <v>44</v>
      </c>
      <c r="B53" s="154">
        <v>4327639.1900000004</v>
      </c>
      <c r="C53" s="154">
        <v>4327639.1900000004</v>
      </c>
      <c r="D53" s="99" t="s">
        <v>96</v>
      </c>
      <c r="E53" s="60">
        <v>0</v>
      </c>
      <c r="F53" s="60">
        <v>0</v>
      </c>
    </row>
    <row r="54" spans="1:6" x14ac:dyDescent="0.25">
      <c r="A54" s="94" t="s">
        <v>45</v>
      </c>
      <c r="B54" s="154">
        <v>1543203.32</v>
      </c>
      <c r="C54" s="154">
        <v>1543203.32</v>
      </c>
      <c r="D54" s="99" t="s">
        <v>97</v>
      </c>
      <c r="E54" s="60">
        <v>0</v>
      </c>
      <c r="F54" s="60">
        <v>0</v>
      </c>
    </row>
    <row r="55" spans="1:6" x14ac:dyDescent="0.25">
      <c r="A55" s="94" t="s">
        <v>46</v>
      </c>
      <c r="B55" s="154">
        <v>-4764317.71</v>
      </c>
      <c r="C55" s="154">
        <v>-4764317.71</v>
      </c>
      <c r="D55" s="37" t="s">
        <v>98</v>
      </c>
      <c r="E55" s="60">
        <v>0</v>
      </c>
      <c r="F55" s="60">
        <v>0</v>
      </c>
    </row>
    <row r="56" spans="1:6" x14ac:dyDescent="0.25">
      <c r="A56" s="94" t="s">
        <v>47</v>
      </c>
      <c r="B56" s="60">
        <v>0</v>
      </c>
      <c r="C56" s="60">
        <v>0</v>
      </c>
      <c r="D56" s="54"/>
      <c r="E56" s="54"/>
      <c r="F56" s="54"/>
    </row>
    <row r="57" spans="1:6" x14ac:dyDescent="0.25">
      <c r="A57" s="94" t="s">
        <v>48</v>
      </c>
      <c r="B57" s="60">
        <v>0</v>
      </c>
      <c r="C57" s="60">
        <v>0</v>
      </c>
      <c r="D57" s="98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4" t="s">
        <v>49</v>
      </c>
      <c r="B58" s="60"/>
      <c r="C58" s="60"/>
      <c r="D58" s="54"/>
      <c r="E58" s="54"/>
      <c r="F58" s="54"/>
    </row>
    <row r="59" spans="1:6" x14ac:dyDescent="0.25">
      <c r="A59" s="54"/>
      <c r="B59" s="54"/>
      <c r="C59" s="54"/>
      <c r="D59" s="98" t="s">
        <v>100</v>
      </c>
      <c r="E59" s="155">
        <f>E47+E57</f>
        <v>329680.06</v>
      </c>
      <c r="F59" s="155">
        <f>F47+F57</f>
        <v>447008.56</v>
      </c>
    </row>
    <row r="60" spans="1:6" x14ac:dyDescent="0.25">
      <c r="A60" s="55" t="s">
        <v>50</v>
      </c>
      <c r="B60" s="61">
        <f>SUM(B50:B58)</f>
        <v>1106524.8000000007</v>
      </c>
      <c r="C60" s="61">
        <f>SUM(C50:C58)</f>
        <v>1106524.8000000007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2"/>
      <c r="F61" s="92"/>
    </row>
    <row r="62" spans="1:6" x14ac:dyDescent="0.25">
      <c r="A62" s="55" t="s">
        <v>51</v>
      </c>
      <c r="B62" s="165">
        <f>+B47+B60</f>
        <v>2356568.370000001</v>
      </c>
      <c r="C62" s="61">
        <f>SUM(C47+C60)</f>
        <v>2283030.4300000006</v>
      </c>
      <c r="D62" s="54"/>
      <c r="E62" s="54"/>
      <c r="F62" s="54"/>
    </row>
    <row r="63" spans="1:6" x14ac:dyDescent="0.25">
      <c r="A63" s="54"/>
      <c r="B63" s="54"/>
      <c r="C63" s="54"/>
      <c r="D63" s="101" t="s">
        <v>102</v>
      </c>
      <c r="E63" s="77">
        <f>SUM(E64:E66)</f>
        <v>75000</v>
      </c>
      <c r="F63" s="77">
        <f>SUM(F64:F66)</f>
        <v>75000</v>
      </c>
    </row>
    <row r="64" spans="1:6" x14ac:dyDescent="0.25">
      <c r="A64" s="54"/>
      <c r="B64" s="54"/>
      <c r="C64" s="54"/>
      <c r="D64" s="102" t="s">
        <v>103</v>
      </c>
      <c r="E64" s="77"/>
      <c r="F64" s="77"/>
    </row>
    <row r="65" spans="1:6" x14ac:dyDescent="0.25">
      <c r="A65" s="54"/>
      <c r="B65" s="54"/>
      <c r="C65" s="54"/>
      <c r="D65" s="41" t="s">
        <v>104</v>
      </c>
      <c r="E65" s="77">
        <v>75000</v>
      </c>
      <c r="F65" s="77">
        <v>75000</v>
      </c>
    </row>
    <row r="66" spans="1:6" x14ac:dyDescent="0.25">
      <c r="A66" s="54"/>
      <c r="B66" s="54"/>
      <c r="C66" s="54"/>
      <c r="D66" s="102" t="s">
        <v>105</v>
      </c>
      <c r="E66" s="77">
        <v>0</v>
      </c>
      <c r="F66" s="77">
        <v>0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1" t="s">
        <v>106</v>
      </c>
      <c r="E68" s="153">
        <f>SUM(E69:E73)</f>
        <v>1951888.31</v>
      </c>
      <c r="F68" s="153">
        <f>SUM(F69:F73)</f>
        <v>1761021.8699999999</v>
      </c>
    </row>
    <row r="69" spans="1:6" x14ac:dyDescent="0.25">
      <c r="A69" s="12"/>
      <c r="B69" s="54"/>
      <c r="C69" s="54"/>
      <c r="D69" s="102" t="s">
        <v>107</v>
      </c>
      <c r="E69" s="154">
        <v>885955.4</v>
      </c>
      <c r="F69" s="154">
        <v>577821.44999999995</v>
      </c>
    </row>
    <row r="70" spans="1:6" x14ac:dyDescent="0.25">
      <c r="A70" s="12"/>
      <c r="B70" s="54"/>
      <c r="C70" s="54"/>
      <c r="D70" s="102" t="s">
        <v>108</v>
      </c>
      <c r="E70" s="154">
        <v>1065932.9099999999</v>
      </c>
      <c r="F70" s="154">
        <v>1183200.42</v>
      </c>
    </row>
    <row r="71" spans="1:6" x14ac:dyDescent="0.25">
      <c r="A71" s="12"/>
      <c r="B71" s="54"/>
      <c r="C71" s="54"/>
      <c r="D71" s="102" t="s">
        <v>109</v>
      </c>
      <c r="E71" s="77">
        <v>0</v>
      </c>
      <c r="F71" s="77">
        <v>0</v>
      </c>
    </row>
    <row r="72" spans="1:6" x14ac:dyDescent="0.25">
      <c r="A72" s="12"/>
      <c r="B72" s="54"/>
      <c r="C72" s="54"/>
      <c r="D72" s="102" t="s">
        <v>110</v>
      </c>
      <c r="E72" s="77">
        <v>0</v>
      </c>
      <c r="F72" s="77">
        <v>0</v>
      </c>
    </row>
    <row r="73" spans="1:6" x14ac:dyDescent="0.25">
      <c r="A73" s="12"/>
      <c r="B73" s="54"/>
      <c r="C73" s="54"/>
      <c r="D73" s="102" t="s">
        <v>111</v>
      </c>
      <c r="E73" s="77">
        <v>0</v>
      </c>
      <c r="F73" s="77">
        <v>0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1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99" t="s">
        <v>113</v>
      </c>
      <c r="E76" s="60">
        <v>0</v>
      </c>
      <c r="F76" s="60">
        <v>0</v>
      </c>
    </row>
    <row r="77" spans="1:6" x14ac:dyDescent="0.25">
      <c r="A77" s="12"/>
      <c r="B77" s="54"/>
      <c r="C77" s="54"/>
      <c r="D77" s="99" t="s">
        <v>114</v>
      </c>
      <c r="E77" s="60">
        <v>0</v>
      </c>
      <c r="F77" s="60">
        <v>0</v>
      </c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8" t="s">
        <v>115</v>
      </c>
      <c r="E79" s="61">
        <f>E63+E68+E75</f>
        <v>2026888.31</v>
      </c>
      <c r="F79" s="61">
        <f>F63+F68+F75</f>
        <v>1836021.8699999999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8" t="s">
        <v>116</v>
      </c>
      <c r="E81" s="61">
        <f>E59+E79</f>
        <v>2356568.37</v>
      </c>
      <c r="F81" s="61">
        <f>F59+F79</f>
        <v>2283030.4299999997</v>
      </c>
    </row>
    <row r="82" spans="1:6" x14ac:dyDescent="0.25">
      <c r="A82" s="6"/>
      <c r="B82" s="65"/>
      <c r="C82" s="65"/>
      <c r="D82" s="65"/>
      <c r="E82" s="65"/>
      <c r="F82" s="65"/>
    </row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ColWidth="11.42578125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x14ac:dyDescent="0.2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x14ac:dyDescent="0.2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1204333.05</v>
      </c>
      <c r="Q4" s="18">
        <f>'Formato 1'!C9</f>
        <v>1132295.1100000001</v>
      </c>
    </row>
    <row r="5" spans="1:17" x14ac:dyDescent="0.2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1204333.05</v>
      </c>
      <c r="Q6" s="18">
        <f>'Formato 1'!C11</f>
        <v>0</v>
      </c>
    </row>
    <row r="7" spans="1:17" x14ac:dyDescent="0.2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0</v>
      </c>
      <c r="Q7" s="18">
        <f>'Formato 1'!C12</f>
        <v>1132295.1100000001</v>
      </c>
    </row>
    <row r="8" spans="1:17" x14ac:dyDescent="0.2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0</v>
      </c>
      <c r="Q8" s="18">
        <f>'Formato 1'!C13</f>
        <v>0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x14ac:dyDescent="0.2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x14ac:dyDescent="0.2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45710.52</v>
      </c>
      <c r="Q12" s="18">
        <f>'Formato 1'!C17</f>
        <v>44210.52</v>
      </c>
    </row>
    <row r="13" spans="1:17" x14ac:dyDescent="0.2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x14ac:dyDescent="0.2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44210</v>
      </c>
      <c r="Q14" s="18">
        <f>'Formato 1'!C19</f>
        <v>44210</v>
      </c>
    </row>
    <row r="15" spans="1:17" x14ac:dyDescent="0.2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>
        <f>'Formato 1'!B20</f>
        <v>0</v>
      </c>
      <c r="Q15" s="18">
        <f>'Formato 1'!C20</f>
        <v>0</v>
      </c>
    </row>
    <row r="16" spans="1:17" x14ac:dyDescent="0.2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1500</v>
      </c>
      <c r="Q17" s="18">
        <f>'Formato 1'!C22</f>
        <v>0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 x14ac:dyDescent="0.2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0.52</v>
      </c>
      <c r="Q19" s="18">
        <f>'Formato 1'!C24</f>
        <v>0.52</v>
      </c>
    </row>
    <row r="20" spans="1:17" x14ac:dyDescent="0.2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0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0</v>
      </c>
      <c r="Q24" s="18">
        <f>'Formato 1'!C29</f>
        <v>0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>
        <f>'Formato 1'!B32</f>
        <v>0</v>
      </c>
      <c r="Q27" s="18">
        <f>'Formato 1'!C32</f>
        <v>0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0</v>
      </c>
      <c r="Q32" s="18">
        <f>'Formato 1'!C37</f>
        <v>0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0</v>
      </c>
      <c r="Q33" s="18">
        <f>'Formato 1'!C37</f>
        <v>0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1250043.57</v>
      </c>
      <c r="Q42" s="18">
        <f>'Formato 1'!C47</f>
        <v>1176505.6300000001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>
        <f>'Formato 1'!B50</f>
        <v>0</v>
      </c>
      <c r="Q44">
        <f>'Formato 1'!C50</f>
        <v>0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>
        <f>'Formato 1'!B51</f>
        <v>0</v>
      </c>
      <c r="Q45">
        <f>'Formato 1'!C51</f>
        <v>0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0</v>
      </c>
      <c r="Q46">
        <f>'Formato 1'!C52</f>
        <v>0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4327639.1900000004</v>
      </c>
      <c r="Q47">
        <f>'Formato 1'!C53</f>
        <v>4327639.1900000004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1543203.32</v>
      </c>
      <c r="Q48">
        <f>'Formato 1'!C54</f>
        <v>1543203.32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-4764317.71</v>
      </c>
      <c r="Q49">
        <f>'Formato 1'!C55</f>
        <v>-4764317.71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0</v>
      </c>
      <c r="Q50">
        <f>'Formato 1'!C56</f>
        <v>0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>
        <f>'Formato 1'!B57</f>
        <v>0</v>
      </c>
      <c r="Q51">
        <f>'Formato 1'!C57</f>
        <v>0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>
        <f>'Formato 1'!B58</f>
        <v>0</v>
      </c>
      <c r="Q52">
        <f>'Formato 1'!C58</f>
        <v>0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1106524.8000000007</v>
      </c>
      <c r="Q53">
        <f>'Formato 1'!C60</f>
        <v>1106524.8000000007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2356568.370000001</v>
      </c>
      <c r="Q54">
        <f>'Formato 1'!C62</f>
        <v>2283030.4300000006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99209.859999999986</v>
      </c>
      <c r="Q57">
        <f>'Formato 1'!F9</f>
        <v>447008.56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-35.770000000000003</v>
      </c>
      <c r="Q58">
        <f>'Formato 1'!F10</f>
        <v>115394.05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5015.67</v>
      </c>
      <c r="Q59">
        <f>'Formato 1'!F11</f>
        <v>181072.91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>
        <f>'Formato 1'!E12</f>
        <v>0</v>
      </c>
      <c r="Q60">
        <f>'Formato 1'!F12</f>
        <v>0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-54489.15</v>
      </c>
      <c r="Q64">
        <f>'Formato 1'!F16</f>
        <v>1712.49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>
        <f>'Formato 1'!E18</f>
        <v>148719.10999999999</v>
      </c>
      <c r="Q66">
        <f>'Formato 1'!F18</f>
        <v>148829.10999999999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230470.2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230470.2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329680.06</v>
      </c>
      <c r="Q95">
        <f>'Formato 1'!F47</f>
        <v>447008.56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329680.06</v>
      </c>
      <c r="Q104">
        <f>'Formato 1'!F59</f>
        <v>447008.56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75000</v>
      </c>
      <c r="Q106">
        <f>'Formato 1'!F63</f>
        <v>75000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0</v>
      </c>
      <c r="Q107">
        <f>'Formato 1'!F64</f>
        <v>0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>
        <f>'Formato 1'!E65</f>
        <v>75000</v>
      </c>
      <c r="Q108">
        <f>'Formato 1'!F65</f>
        <v>75000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>
        <f>'Formato 1'!E66</f>
        <v>0</v>
      </c>
      <c r="Q109">
        <f>'Formato 1'!F66</f>
        <v>0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1951888.31</v>
      </c>
      <c r="Q110">
        <f>'Formato 1'!F68</f>
        <v>1761021.8699999999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885955.4</v>
      </c>
      <c r="Q111">
        <f>'Formato 1'!F69</f>
        <v>577821.44999999995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1065932.9099999999</v>
      </c>
      <c r="Q112">
        <f>'Formato 1'!F70</f>
        <v>1183200.42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>
        <f>'Formato 1'!E71</f>
        <v>0</v>
      </c>
      <c r="Q113">
        <f>'Formato 1'!F71</f>
        <v>0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>
        <f>'Formato 1'!E72</f>
        <v>0</v>
      </c>
      <c r="Q114">
        <f>'Formato 1'!F72</f>
        <v>0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0</v>
      </c>
      <c r="Q115">
        <f>'Formato 1'!F73</f>
        <v>0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2026888.31</v>
      </c>
      <c r="Q119">
        <f>'Formato 1'!F79</f>
        <v>1836021.8699999999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2356568.37</v>
      </c>
      <c r="Q120">
        <f>'Formato 1'!F81</f>
        <v>2283030.4299999997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topLeftCell="B1" zoomScale="90" zoomScaleNormal="90" workbookViewId="0">
      <selection activeCell="F18" sqref="F18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89" customFormat="1" ht="37.5" customHeight="1" x14ac:dyDescent="0.25">
      <c r="A1" s="185" t="s">
        <v>544</v>
      </c>
      <c r="B1" s="185"/>
      <c r="C1" s="185"/>
      <c r="D1" s="185"/>
      <c r="E1" s="185"/>
      <c r="F1" s="185"/>
      <c r="G1" s="185"/>
      <c r="H1" s="185"/>
    </row>
    <row r="2" spans="1:9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3"/>
    </row>
    <row r="3" spans="1:9" x14ac:dyDescent="0.25">
      <c r="A3" s="174" t="s">
        <v>120</v>
      </c>
      <c r="B3" s="175"/>
      <c r="C3" s="175"/>
      <c r="D3" s="175"/>
      <c r="E3" s="175"/>
      <c r="F3" s="175"/>
      <c r="G3" s="175"/>
      <c r="H3" s="176"/>
    </row>
    <row r="4" spans="1:9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8"/>
      <c r="G4" s="178"/>
      <c r="H4" s="179"/>
    </row>
    <row r="5" spans="1:9" x14ac:dyDescent="0.25">
      <c r="A5" s="180" t="s">
        <v>118</v>
      </c>
      <c r="B5" s="181"/>
      <c r="C5" s="181"/>
      <c r="D5" s="181"/>
      <c r="E5" s="181"/>
      <c r="F5" s="181"/>
      <c r="G5" s="181"/>
      <c r="H5" s="182"/>
    </row>
    <row r="6" spans="1:9" ht="45" x14ac:dyDescent="0.25">
      <c r="A6" s="103" t="s">
        <v>121</v>
      </c>
      <c r="B6" s="104" t="str">
        <f>ULTIMO_SALDO</f>
        <v>Saldo al 31 de diciembre de 2022 (d)</v>
      </c>
      <c r="C6" s="103" t="s">
        <v>122</v>
      </c>
      <c r="D6" s="103" t="s">
        <v>123</v>
      </c>
      <c r="E6" s="103" t="s">
        <v>124</v>
      </c>
      <c r="F6" s="103" t="s">
        <v>138</v>
      </c>
      <c r="G6" s="103" t="s">
        <v>125</v>
      </c>
      <c r="H6" s="45" t="s">
        <v>126</v>
      </c>
      <c r="I6" s="1"/>
    </row>
    <row r="7" spans="1:9" x14ac:dyDescent="0.2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5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x14ac:dyDescent="0.25">
      <c r="A9" s="106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7" t="s">
        <v>129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  <c r="H10" s="60">
        <v>0</v>
      </c>
    </row>
    <row r="11" spans="1:9" x14ac:dyDescent="0.25">
      <c r="A11" s="107" t="s">
        <v>130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  <c r="H11" s="60">
        <v>0</v>
      </c>
    </row>
    <row r="12" spans="1:9" x14ac:dyDescent="0.25">
      <c r="A12" s="107" t="s">
        <v>131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</row>
    <row r="13" spans="1:9" x14ac:dyDescent="0.25">
      <c r="A13" s="106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7" t="s">
        <v>133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</row>
    <row r="15" spans="1:9" x14ac:dyDescent="0.25">
      <c r="A15" s="107" t="s">
        <v>134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</row>
    <row r="16" spans="1:9" x14ac:dyDescent="0.25">
      <c r="A16" s="107" t="s">
        <v>135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  <c r="H16" s="60">
        <v>0</v>
      </c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x14ac:dyDescent="0.25">
      <c r="A18" s="105" t="s">
        <v>136</v>
      </c>
      <c r="B18" s="60">
        <v>447008.56</v>
      </c>
      <c r="C18" s="131"/>
      <c r="D18" s="131"/>
      <c r="E18" s="131"/>
      <c r="F18" s="60">
        <v>329680.06</v>
      </c>
      <c r="G18" s="131"/>
      <c r="H18" s="131"/>
    </row>
    <row r="19" spans="1:8" x14ac:dyDescent="0.25">
      <c r="A19" s="86"/>
      <c r="B19" s="5"/>
      <c r="C19" s="5"/>
      <c r="D19" s="5"/>
      <c r="E19" s="5"/>
      <c r="F19" s="5"/>
      <c r="G19" s="5"/>
      <c r="H19" s="5"/>
    </row>
    <row r="20" spans="1:8" x14ac:dyDescent="0.25">
      <c r="A20" s="105" t="s">
        <v>137</v>
      </c>
      <c r="B20" s="60">
        <v>0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0">
        <v>0</v>
      </c>
      <c r="G20" s="61">
        <f t="shared" si="3"/>
        <v>0</v>
      </c>
      <c r="H20" s="61">
        <f t="shared" si="3"/>
        <v>0</v>
      </c>
    </row>
    <row r="21" spans="1:8" x14ac:dyDescent="0.25">
      <c r="A21" s="54"/>
      <c r="B21" s="54"/>
      <c r="C21" s="54"/>
      <c r="D21" s="54"/>
      <c r="E21" s="54"/>
      <c r="F21" s="54"/>
      <c r="G21" s="54"/>
      <c r="H21" s="54"/>
    </row>
    <row r="22" spans="1:8" ht="17.25" x14ac:dyDescent="0.25">
      <c r="A22" s="105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x14ac:dyDescent="0.25">
      <c r="A23" s="108" t="s">
        <v>442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  <c r="H23" s="60">
        <v>0</v>
      </c>
    </row>
    <row r="24" spans="1:8" s="24" customFormat="1" x14ac:dyDescent="0.25">
      <c r="A24" s="108" t="s">
        <v>443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</row>
    <row r="25" spans="1:8" s="24" customFormat="1" x14ac:dyDescent="0.25">
      <c r="A25" s="108" t="s">
        <v>444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  <c r="H25" s="60">
        <v>0</v>
      </c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5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8" t="s">
        <v>445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  <c r="H28" s="60">
        <v>0</v>
      </c>
    </row>
    <row r="29" spans="1:8" s="24" customFormat="1" x14ac:dyDescent="0.25">
      <c r="A29" s="108" t="s">
        <v>446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  <c r="H29" s="60">
        <v>0</v>
      </c>
    </row>
    <row r="30" spans="1:8" s="24" customFormat="1" x14ac:dyDescent="0.25">
      <c r="A30" s="108" t="s">
        <v>447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</row>
    <row r="31" spans="1:8" x14ac:dyDescent="0.25">
      <c r="A31" s="109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89"/>
    </row>
    <row r="33" spans="1:8" ht="12" customHeight="1" x14ac:dyDescent="0.25">
      <c r="A33" s="184" t="s">
        <v>3300</v>
      </c>
      <c r="B33" s="184"/>
      <c r="C33" s="184"/>
      <c r="D33" s="184"/>
      <c r="E33" s="184"/>
      <c r="F33" s="184"/>
      <c r="G33" s="184"/>
      <c r="H33" s="184"/>
    </row>
    <row r="34" spans="1:8" ht="12" customHeight="1" x14ac:dyDescent="0.25">
      <c r="A34" s="184"/>
      <c r="B34" s="184"/>
      <c r="C34" s="184"/>
      <c r="D34" s="184"/>
      <c r="E34" s="184"/>
      <c r="F34" s="184"/>
      <c r="G34" s="184"/>
      <c r="H34" s="184"/>
    </row>
    <row r="35" spans="1:8" ht="12" customHeight="1" x14ac:dyDescent="0.25">
      <c r="A35" s="184"/>
      <c r="B35" s="184"/>
      <c r="C35" s="184"/>
      <c r="D35" s="184"/>
      <c r="E35" s="184"/>
      <c r="F35" s="184"/>
      <c r="G35" s="184"/>
      <c r="H35" s="184"/>
    </row>
    <row r="36" spans="1:8" ht="12" customHeight="1" x14ac:dyDescent="0.25">
      <c r="A36" s="184"/>
      <c r="B36" s="184"/>
      <c r="C36" s="184"/>
      <c r="D36" s="184"/>
      <c r="E36" s="184"/>
      <c r="F36" s="184"/>
      <c r="G36" s="184"/>
      <c r="H36" s="184"/>
    </row>
    <row r="37" spans="1:8" ht="12" customHeight="1" x14ac:dyDescent="0.25">
      <c r="A37" s="184"/>
      <c r="B37" s="184"/>
      <c r="C37" s="184"/>
      <c r="D37" s="184"/>
      <c r="E37" s="184"/>
      <c r="F37" s="184"/>
      <c r="G37" s="184"/>
      <c r="H37" s="184"/>
    </row>
    <row r="38" spans="1:8" x14ac:dyDescent="0.25">
      <c r="A38" s="89"/>
    </row>
    <row r="39" spans="1:8" ht="30" x14ac:dyDescent="0.25">
      <c r="A39" s="103" t="s">
        <v>139</v>
      </c>
      <c r="B39" s="103" t="s">
        <v>142</v>
      </c>
      <c r="C39" s="103" t="s">
        <v>143</v>
      </c>
      <c r="D39" s="103" t="s">
        <v>144</v>
      </c>
      <c r="E39" s="103" t="s">
        <v>140</v>
      </c>
      <c r="F39" s="45" t="s">
        <v>145</v>
      </c>
    </row>
    <row r="40" spans="1:8" x14ac:dyDescent="0.25">
      <c r="A40" s="86"/>
      <c r="B40" s="5"/>
      <c r="C40" s="5"/>
      <c r="D40" s="5"/>
      <c r="E40" s="5"/>
      <c r="F40" s="5"/>
    </row>
    <row r="41" spans="1:8" x14ac:dyDescent="0.25">
      <c r="A41" s="105" t="s">
        <v>141</v>
      </c>
      <c r="B41" s="60">
        <v>0</v>
      </c>
      <c r="C41" s="60">
        <v>0</v>
      </c>
      <c r="D41" s="60">
        <v>0</v>
      </c>
      <c r="E41" s="60">
        <v>0</v>
      </c>
      <c r="F41" s="60">
        <v>0</v>
      </c>
    </row>
    <row r="42" spans="1:8" s="24" customFormat="1" x14ac:dyDescent="0.25">
      <c r="A42" s="108" t="s">
        <v>448</v>
      </c>
      <c r="B42" s="60">
        <v>0</v>
      </c>
      <c r="C42" s="60">
        <v>0</v>
      </c>
      <c r="D42" s="60">
        <v>0</v>
      </c>
      <c r="E42" s="60">
        <v>0</v>
      </c>
      <c r="F42" s="60">
        <v>0</v>
      </c>
    </row>
    <row r="43" spans="1:8" s="24" customFormat="1" x14ac:dyDescent="0.25">
      <c r="A43" s="108" t="s">
        <v>449</v>
      </c>
      <c r="B43" s="60">
        <v>0</v>
      </c>
      <c r="C43" s="60">
        <v>0</v>
      </c>
      <c r="D43" s="60">
        <v>0</v>
      </c>
      <c r="E43" s="60">
        <v>0</v>
      </c>
      <c r="F43" s="60">
        <v>0</v>
      </c>
    </row>
    <row r="44" spans="1:8" s="24" customFormat="1" x14ac:dyDescent="0.25">
      <c r="A44" s="108" t="s">
        <v>450</v>
      </c>
      <c r="B44" s="60">
        <v>0</v>
      </c>
      <c r="C44" s="60">
        <v>0</v>
      </c>
      <c r="D44" s="60">
        <v>0</v>
      </c>
      <c r="E44" s="60">
        <v>0</v>
      </c>
      <c r="F44" s="60">
        <v>0</v>
      </c>
    </row>
    <row r="45" spans="1:8" x14ac:dyDescent="0.25">
      <c r="A45" s="19" t="s">
        <v>686</v>
      </c>
      <c r="B45" s="6"/>
      <c r="C45" s="6"/>
      <c r="D45" s="6"/>
      <c r="E45" s="6"/>
      <c r="F45" s="6"/>
    </row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ColWidth="11.42578125" defaultRowHeight="15" x14ac:dyDescent="0.25"/>
  <cols>
    <col min="2" max="14" width="3" customWidth="1"/>
    <col min="15" max="15" width="27.85546875" customWidth="1"/>
  </cols>
  <sheetData>
    <row r="1" spans="1:22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x14ac:dyDescent="0.2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x14ac:dyDescent="0.2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x14ac:dyDescent="0.2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x14ac:dyDescent="0.2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x14ac:dyDescent="0.2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447008.56</v>
      </c>
      <c r="Q12" s="18"/>
      <c r="R12" s="18"/>
      <c r="S12" s="18"/>
      <c r="T12" s="18">
        <f>'Formato 2'!F18</f>
        <v>329680.06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0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0</v>
      </c>
      <c r="U13" s="18">
        <f>'Formato 2'!G20</f>
        <v>0</v>
      </c>
      <c r="V13" s="18">
        <f>'Formato 2'!H20</f>
        <v>0</v>
      </c>
    </row>
    <row r="14" spans="1:22" x14ac:dyDescent="0.2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x14ac:dyDescent="0.2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x14ac:dyDescent="0.2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x14ac:dyDescent="0.25">
      <c r="A18" s="3"/>
    </row>
    <row r="19" spans="1:20" x14ac:dyDescent="0.2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topLeftCell="D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0" customFormat="1" ht="37.5" customHeight="1" x14ac:dyDescent="0.25">
      <c r="A1" s="183" t="s">
        <v>543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10"/>
    </row>
    <row r="2" spans="1:12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2"/>
      <c r="I2" s="172"/>
      <c r="J2" s="172"/>
      <c r="K2" s="173"/>
    </row>
    <row r="3" spans="1:12" x14ac:dyDescent="0.25">
      <c r="A3" s="174" t="s">
        <v>146</v>
      </c>
      <c r="B3" s="175"/>
      <c r="C3" s="175"/>
      <c r="D3" s="175"/>
      <c r="E3" s="175"/>
      <c r="F3" s="175"/>
      <c r="G3" s="175"/>
      <c r="H3" s="175"/>
      <c r="I3" s="175"/>
      <c r="J3" s="175"/>
      <c r="K3" s="176"/>
    </row>
    <row r="4" spans="1:12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8"/>
      <c r="H4" s="178"/>
      <c r="I4" s="178"/>
      <c r="J4" s="178"/>
      <c r="K4" s="179"/>
    </row>
    <row r="5" spans="1:12" x14ac:dyDescent="0.25">
      <c r="A5" s="174" t="s">
        <v>118</v>
      </c>
      <c r="B5" s="175"/>
      <c r="C5" s="175"/>
      <c r="D5" s="175"/>
      <c r="E5" s="175"/>
      <c r="F5" s="175"/>
      <c r="G5" s="175"/>
      <c r="H5" s="175"/>
      <c r="I5" s="175"/>
      <c r="J5" s="175"/>
      <c r="K5" s="176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30 de junio de 2023 (k)</v>
      </c>
      <c r="J6" s="130" t="str">
        <f>MONTO2</f>
        <v>Monto pagado de la inversión actualizado al 30 de junio de 2023 (l)</v>
      </c>
      <c r="K6" s="130" t="str">
        <f>SALDO_PENDIENTE</f>
        <v>Saldo pendiente por pagar de la inversión al 30 de junio de 2023 (m = g – l)</v>
      </c>
    </row>
    <row r="7" spans="1:12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x14ac:dyDescent="0.25">
      <c r="A9" s="113" t="s">
        <v>156</v>
      </c>
      <c r="B9" s="111"/>
      <c r="C9" s="111"/>
      <c r="D9" s="111"/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f>E9-J9</f>
        <v>0</v>
      </c>
    </row>
    <row r="10" spans="1:12" s="24" customFormat="1" x14ac:dyDescent="0.25">
      <c r="A10" s="113" t="s">
        <v>157</v>
      </c>
      <c r="B10" s="111"/>
      <c r="C10" s="111"/>
      <c r="D10" s="111"/>
      <c r="E10" s="60">
        <v>0</v>
      </c>
      <c r="F10" s="60">
        <v>0</v>
      </c>
      <c r="G10" s="60">
        <v>0</v>
      </c>
      <c r="H10" s="60">
        <v>0</v>
      </c>
      <c r="I10" s="60">
        <v>0</v>
      </c>
      <c r="J10" s="60">
        <v>0</v>
      </c>
      <c r="K10" s="60">
        <f t="shared" ref="K10:K12" si="0">E10-J10</f>
        <v>0</v>
      </c>
    </row>
    <row r="11" spans="1:12" s="24" customFormat="1" x14ac:dyDescent="0.25">
      <c r="A11" s="113" t="s">
        <v>158</v>
      </c>
      <c r="B11" s="111"/>
      <c r="C11" s="111"/>
      <c r="D11" s="111"/>
      <c r="E11" s="60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f t="shared" si="0"/>
        <v>0</v>
      </c>
    </row>
    <row r="12" spans="1:12" s="24" customFormat="1" x14ac:dyDescent="0.25">
      <c r="A12" s="113" t="s">
        <v>159</v>
      </c>
      <c r="B12" s="111"/>
      <c r="C12" s="111"/>
      <c r="D12" s="111"/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f t="shared" si="0"/>
        <v>0</v>
      </c>
    </row>
    <row r="13" spans="1:12" x14ac:dyDescent="0.25">
      <c r="A13" s="114" t="s">
        <v>686</v>
      </c>
      <c r="B13" s="112"/>
      <c r="C13" s="112"/>
      <c r="D13" s="112"/>
      <c r="E13" s="54"/>
      <c r="F13" s="54"/>
      <c r="G13" s="54"/>
      <c r="H13" s="54"/>
      <c r="I13" s="54"/>
      <c r="J13" s="54"/>
      <c r="K13" s="54"/>
    </row>
    <row r="14" spans="1:12" x14ac:dyDescent="0.2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x14ac:dyDescent="0.25">
      <c r="A15" s="113" t="s">
        <v>161</v>
      </c>
      <c r="B15" s="111"/>
      <c r="C15" s="111"/>
      <c r="D15" s="111"/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f>E15-J15</f>
        <v>0</v>
      </c>
    </row>
    <row r="16" spans="1:12" s="24" customFormat="1" x14ac:dyDescent="0.25">
      <c r="A16" s="113" t="s">
        <v>162</v>
      </c>
      <c r="B16" s="111"/>
      <c r="C16" s="111"/>
      <c r="D16" s="111"/>
      <c r="E16" s="60">
        <v>0</v>
      </c>
      <c r="F16" s="60">
        <v>0</v>
      </c>
      <c r="G16" s="60">
        <v>0</v>
      </c>
      <c r="H16" s="60">
        <v>0</v>
      </c>
      <c r="I16" s="60">
        <v>0</v>
      </c>
      <c r="J16" s="60">
        <v>0</v>
      </c>
      <c r="K16" s="60">
        <f t="shared" ref="K16:K18" si="1">E16-J16</f>
        <v>0</v>
      </c>
    </row>
    <row r="17" spans="1:11" s="24" customFormat="1" x14ac:dyDescent="0.25">
      <c r="A17" s="113" t="s">
        <v>163</v>
      </c>
      <c r="B17" s="111"/>
      <c r="C17" s="111"/>
      <c r="D17" s="111"/>
      <c r="E17" s="60">
        <v>0</v>
      </c>
      <c r="F17" s="60">
        <v>0</v>
      </c>
      <c r="G17" s="60">
        <v>0</v>
      </c>
      <c r="H17" s="60">
        <v>0</v>
      </c>
      <c r="I17" s="60">
        <v>0</v>
      </c>
      <c r="J17" s="60">
        <v>0</v>
      </c>
      <c r="K17" s="60">
        <f t="shared" si="1"/>
        <v>0</v>
      </c>
    </row>
    <row r="18" spans="1:11" s="24" customFormat="1" x14ac:dyDescent="0.25">
      <c r="A18" s="113" t="s">
        <v>164</v>
      </c>
      <c r="B18" s="111"/>
      <c r="C18" s="111"/>
      <c r="D18" s="111"/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f t="shared" si="1"/>
        <v>0</v>
      </c>
    </row>
    <row r="19" spans="1:11" x14ac:dyDescent="0.25">
      <c r="A19" s="114" t="s">
        <v>686</v>
      </c>
      <c r="B19" s="112"/>
      <c r="C19" s="112"/>
      <c r="D19" s="112"/>
      <c r="E19" s="54"/>
      <c r="F19" s="54"/>
      <c r="G19" s="54"/>
      <c r="H19" s="54"/>
      <c r="I19" s="54"/>
      <c r="J19" s="54"/>
      <c r="K19" s="54"/>
    </row>
    <row r="20" spans="1:11" x14ac:dyDescent="0.2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x14ac:dyDescent="0.2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x14ac:dyDescent="0.2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x14ac:dyDescent="0.2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Sara Gabriela Mendez Ramirez</cp:lastModifiedBy>
  <cp:lastPrinted>2021-07-12T17:48:16Z</cp:lastPrinted>
  <dcterms:created xsi:type="dcterms:W3CDTF">2017-01-19T17:59:06Z</dcterms:created>
  <dcterms:modified xsi:type="dcterms:W3CDTF">2023-08-02T20:04:09Z</dcterms:modified>
</cp:coreProperties>
</file>